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plusData\Export\"/>
    </mc:Choice>
  </mc:AlternateContent>
  <bookViews>
    <workbookView xWindow="0" yWindow="0" windowWidth="0" windowHeight="0"/>
  </bookViews>
  <sheets>
    <sheet name="Rekapitulace stavby" sheetId="1" r:id="rId1"/>
    <sheet name="SO 01 - Stavební část" sheetId="2" r:id="rId2"/>
    <sheet name="PS 01 - Strojně-technolog..." sheetId="3" r:id="rId3"/>
    <sheet name="PS 02 - Elektroinstalace ..." sheetId="4" r:id="rId4"/>
    <sheet name="VRN - Vedlejší rozpočtové...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'SO 01 - Stavební část'!$C$123:$K$236</definedName>
    <definedName name="_xlnm.Print_Area" localSheetId="1">'SO 01 - Stavební část'!$C$4:$J$76,'SO 01 - Stavební část'!$C$82:$J$105,'SO 01 - Stavební část'!$C$111:$J$236</definedName>
    <definedName name="_xlnm.Print_Titles" localSheetId="1">'SO 01 - Stavební část'!$123:$123</definedName>
    <definedName name="_xlnm._FilterDatabase" localSheetId="2" hidden="1">'PS 01 - Strojně-technolog...'!$C$120:$K$150</definedName>
    <definedName name="_xlnm.Print_Area" localSheetId="2">'PS 01 - Strojně-technolog...'!$C$4:$J$76,'PS 01 - Strojně-technolog...'!$C$82:$J$102,'PS 01 - Strojně-technolog...'!$C$108:$J$150</definedName>
    <definedName name="_xlnm.Print_Titles" localSheetId="2">'PS 01 - Strojně-technolog...'!$120:$120</definedName>
    <definedName name="_xlnm._FilterDatabase" localSheetId="3" hidden="1">'PS 02 - Elektroinstalace ...'!$C$116:$K$133</definedName>
    <definedName name="_xlnm.Print_Area" localSheetId="3">'PS 02 - Elektroinstalace ...'!$C$4:$J$76,'PS 02 - Elektroinstalace ...'!$C$82:$J$98,'PS 02 - Elektroinstalace ...'!$C$104:$J$133</definedName>
    <definedName name="_xlnm.Print_Titles" localSheetId="3">'PS 02 - Elektroinstalace ...'!$116:$116</definedName>
    <definedName name="_xlnm._FilterDatabase" localSheetId="4" hidden="1">'VRN - Vedlejší rozpočtové...'!$C$121:$K$142</definedName>
    <definedName name="_xlnm.Print_Area" localSheetId="4">'VRN - Vedlejší rozpočtové...'!$C$4:$J$76,'VRN - Vedlejší rozpočtové...'!$C$82:$J$103,'VRN - Vedlejší rozpočtové...'!$C$109:$J$142</definedName>
    <definedName name="_xlnm.Print_Titles" localSheetId="4">'VRN - Vedlejší rozpočtové...'!$121:$121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42"/>
  <c r="BH142"/>
  <c r="BG142"/>
  <c r="BF142"/>
  <c r="T142"/>
  <c r="T141"/>
  <c r="R142"/>
  <c r="R141"/>
  <c r="P142"/>
  <c r="P141"/>
  <c r="BI140"/>
  <c r="BH140"/>
  <c r="BG140"/>
  <c r="BF140"/>
  <c r="T140"/>
  <c r="T139"/>
  <c r="R140"/>
  <c r="R139"/>
  <c r="P140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J119"/>
  <c r="F116"/>
  <c r="E114"/>
  <c r="J92"/>
  <c r="F89"/>
  <c r="E87"/>
  <c r="J21"/>
  <c r="E21"/>
  <c r="J91"/>
  <c r="J20"/>
  <c r="J18"/>
  <c r="E18"/>
  <c r="F119"/>
  <c r="J17"/>
  <c r="J15"/>
  <c r="E15"/>
  <c r="F91"/>
  <c r="J14"/>
  <c r="J12"/>
  <c r="J89"/>
  <c r="E7"/>
  <c r="E85"/>
  <c i="4" r="J37"/>
  <c r="J36"/>
  <c i="1" r="AY97"/>
  <c i="4" r="J35"/>
  <c i="1" r="AX97"/>
  <c i="4"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J114"/>
  <c r="F111"/>
  <c r="E109"/>
  <c r="J92"/>
  <c r="F89"/>
  <c r="E87"/>
  <c r="J21"/>
  <c r="E21"/>
  <c r="J113"/>
  <c r="J20"/>
  <c r="J18"/>
  <c r="E18"/>
  <c r="F92"/>
  <c r="J17"/>
  <c r="J15"/>
  <c r="E15"/>
  <c r="F113"/>
  <c r="J14"/>
  <c r="J12"/>
  <c r="J111"/>
  <c r="E7"/>
  <c r="E85"/>
  <c i="3" r="J37"/>
  <c r="J36"/>
  <c i="1" r="AY96"/>
  <c i="3" r="J35"/>
  <c i="1" r="AX96"/>
  <c i="3" r="BI150"/>
  <c r="BH150"/>
  <c r="BG150"/>
  <c r="BF150"/>
  <c r="T150"/>
  <c r="T149"/>
  <c r="R150"/>
  <c r="R149"/>
  <c r="P150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T129"/>
  <c r="T128"/>
  <c r="R130"/>
  <c r="R129"/>
  <c r="R128"/>
  <c r="P130"/>
  <c r="P129"/>
  <c r="P128"/>
  <c r="BI126"/>
  <c r="BH126"/>
  <c r="BG126"/>
  <c r="BF126"/>
  <c r="T126"/>
  <c r="R126"/>
  <c r="P126"/>
  <c r="BI124"/>
  <c r="BH124"/>
  <c r="BG124"/>
  <c r="BF124"/>
  <c r="T124"/>
  <c r="R124"/>
  <c r="P124"/>
  <c r="J118"/>
  <c r="F115"/>
  <c r="E113"/>
  <c r="J92"/>
  <c r="F89"/>
  <c r="E87"/>
  <c r="J21"/>
  <c r="E21"/>
  <c r="J117"/>
  <c r="J20"/>
  <c r="J18"/>
  <c r="E18"/>
  <c r="F118"/>
  <c r="J17"/>
  <c r="J15"/>
  <c r="E15"/>
  <c r="F117"/>
  <c r="J14"/>
  <c r="J12"/>
  <c r="J115"/>
  <c r="E7"/>
  <c r="E85"/>
  <c i="2" r="J37"/>
  <c r="J36"/>
  <c i="1" r="AY95"/>
  <c i="2" r="J35"/>
  <c i="1" r="AX95"/>
  <c i="2" r="BI236"/>
  <c r="BH236"/>
  <c r="BG236"/>
  <c r="BF236"/>
  <c r="T236"/>
  <c r="R236"/>
  <c r="P236"/>
  <c r="BI235"/>
  <c r="BH235"/>
  <c r="BG235"/>
  <c r="BF235"/>
  <c r="T235"/>
  <c r="R235"/>
  <c r="P235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197"/>
  <c r="BH197"/>
  <c r="BG197"/>
  <c r="BF197"/>
  <c r="T197"/>
  <c r="R197"/>
  <c r="P197"/>
  <c r="BI195"/>
  <c r="BH195"/>
  <c r="BG195"/>
  <c r="BF195"/>
  <c r="T195"/>
  <c r="R195"/>
  <c r="P195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1"/>
  <c r="BH181"/>
  <c r="BG181"/>
  <c r="BF181"/>
  <c r="T181"/>
  <c r="T180"/>
  <c r="R181"/>
  <c r="R180"/>
  <c r="P181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68"/>
  <c r="BH168"/>
  <c r="BG168"/>
  <c r="BF168"/>
  <c r="T168"/>
  <c r="R168"/>
  <c r="P168"/>
  <c r="BI166"/>
  <c r="BH166"/>
  <c r="BG166"/>
  <c r="BF166"/>
  <c r="T166"/>
  <c r="R166"/>
  <c r="P166"/>
  <c r="BI160"/>
  <c r="BH160"/>
  <c r="BG160"/>
  <c r="BF160"/>
  <c r="T160"/>
  <c r="R160"/>
  <c r="P160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J121"/>
  <c r="F118"/>
  <c r="E116"/>
  <c r="J92"/>
  <c r="F89"/>
  <c r="E87"/>
  <c r="J21"/>
  <c r="E21"/>
  <c r="J91"/>
  <c r="J20"/>
  <c r="J18"/>
  <c r="E18"/>
  <c r="F121"/>
  <c r="J17"/>
  <c r="J15"/>
  <c r="E15"/>
  <c r="F120"/>
  <c r="J14"/>
  <c r="J12"/>
  <c r="J89"/>
  <c r="E7"/>
  <c r="E114"/>
  <c i="1" r="L90"/>
  <c r="AM90"/>
  <c r="AM89"/>
  <c r="L89"/>
  <c r="AM87"/>
  <c r="L87"/>
  <c r="L85"/>
  <c r="L84"/>
  <c i="4" r="BK131"/>
  <c i="5" r="J129"/>
  <c r="BK125"/>
  <c r="J131"/>
  <c i="2" r="BK130"/>
  <c r="J151"/>
  <c r="BK217"/>
  <c r="J130"/>
  <c r="BK205"/>
  <c r="J129"/>
  <c r="BK216"/>
  <c r="J139"/>
  <c r="J176"/>
  <c r="BK212"/>
  <c i="3" r="J132"/>
  <c r="J140"/>
  <c i="4" r="J128"/>
  <c r="BK128"/>
  <c r="J126"/>
  <c r="BK120"/>
  <c i="5" r="BK131"/>
  <c r="J140"/>
  <c i="2" r="J131"/>
  <c r="J212"/>
  <c r="BK139"/>
  <c r="J184"/>
  <c r="BK235"/>
  <c r="J202"/>
  <c r="BK223"/>
  <c r="BK166"/>
  <c r="BK189"/>
  <c r="J155"/>
  <c r="BK209"/>
  <c r="J189"/>
  <c r="J185"/>
  <c r="BK203"/>
  <c r="J148"/>
  <c i="3" r="BK124"/>
  <c r="J136"/>
  <c r="J150"/>
  <c r="BK132"/>
  <c r="J124"/>
  <c i="4" r="BK119"/>
  <c r="J121"/>
  <c r="BK130"/>
  <c r="J124"/>
  <c i="5" r="J136"/>
  <c i="2" r="BK206"/>
  <c r="J230"/>
  <c r="J209"/>
  <c r="J235"/>
  <c r="J207"/>
  <c r="BK129"/>
  <c r="J223"/>
  <c r="BK151"/>
  <c r="J228"/>
  <c r="J153"/>
  <c r="J203"/>
  <c r="J206"/>
  <c r="J128"/>
  <c r="J197"/>
  <c r="J141"/>
  <c r="BK201"/>
  <c r="J133"/>
  <c r="J204"/>
  <c r="BK160"/>
  <c r="BK155"/>
  <c i="3" r="BK147"/>
  <c r="BK134"/>
  <c r="BK142"/>
  <c r="BK150"/>
  <c i="4" r="J131"/>
  <c r="J133"/>
  <c r="BK133"/>
  <c r="J132"/>
  <c r="J123"/>
  <c r="J119"/>
  <c i="5" r="J142"/>
  <c r="J138"/>
  <c r="BK133"/>
  <c r="BK126"/>
  <c r="J130"/>
  <c i="2" r="BK204"/>
  <c r="J178"/>
  <c r="J210"/>
  <c r="J236"/>
  <c r="BK134"/>
  <c r="BK172"/>
  <c r="J174"/>
  <c r="BK153"/>
  <c r="BK176"/>
  <c i="3" r="BK146"/>
  <c r="BK126"/>
  <c r="BK144"/>
  <c r="BK136"/>
  <c i="4" r="BK126"/>
  <c r="BK121"/>
  <c r="J130"/>
  <c r="BK127"/>
  <c r="BK125"/>
  <c i="5" r="BK140"/>
  <c r="BK142"/>
  <c r="BK127"/>
  <c r="J137"/>
  <c r="BK129"/>
  <c i="2" r="J134"/>
  <c r="BK210"/>
  <c r="J186"/>
  <c r="J208"/>
  <c r="BK128"/>
  <c r="BK137"/>
  <c r="BK220"/>
  <c r="BK187"/>
  <c r="BK230"/>
  <c r="J146"/>
  <c r="BK178"/>
  <c r="BK214"/>
  <c r="BK181"/>
  <c r="BK146"/>
  <c i="3" r="J147"/>
  <c r="J134"/>
  <c r="J130"/>
  <c i="5" r="J127"/>
  <c r="BK136"/>
  <c r="J125"/>
  <c i="2" r="BK207"/>
  <c r="BK228"/>
  <c r="BK222"/>
  <c r="J224"/>
  <c r="J232"/>
  <c r="BK186"/>
  <c r="BK168"/>
  <c r="J217"/>
  <c r="J144"/>
  <c r="BK135"/>
  <c r="BK197"/>
  <c r="J127"/>
  <c r="J166"/>
  <c r="J172"/>
  <c i="3" r="J143"/>
  <c i="2" r="BK208"/>
  <c r="BK236"/>
  <c r="J201"/>
  <c r="J187"/>
  <c r="J181"/>
  <c r="BK191"/>
  <c r="BK202"/>
  <c i="3" r="J148"/>
  <c r="BK130"/>
  <c r="J142"/>
  <c r="J146"/>
  <c i="4" r="J125"/>
  <c i="2" r="J216"/>
  <c r="BK232"/>
  <c r="J168"/>
  <c r="J220"/>
  <c r="BK148"/>
  <c r="J136"/>
  <c r="J222"/>
  <c r="J226"/>
  <c r="J137"/>
  <c r="J160"/>
  <c r="J191"/>
  <c r="BK127"/>
  <c r="J195"/>
  <c r="BK131"/>
  <c i="3" r="J138"/>
  <c r="J145"/>
  <c r="J144"/>
  <c r="BK140"/>
  <c r="BK148"/>
  <c i="4" r="J127"/>
  <c r="BK132"/>
  <c r="BK129"/>
  <c r="J122"/>
  <c i="5" r="J135"/>
  <c r="BK132"/>
  <c r="BK135"/>
  <c r="BK138"/>
  <c r="J132"/>
  <c i="2" r="J205"/>
  <c r="BK224"/>
  <c r="BK136"/>
  <c r="BK174"/>
  <c i="1" r="AS94"/>
  <c i="2" r="BK185"/>
  <c r="J135"/>
  <c r="J214"/>
  <c r="BK195"/>
  <c r="BK184"/>
  <c r="BK133"/>
  <c r="BK226"/>
  <c r="BK141"/>
  <c r="BK144"/>
  <c i="3" r="BK145"/>
  <c r="BK138"/>
  <c r="BK143"/>
  <c r="J126"/>
  <c i="4" r="BK123"/>
  <c r="BK124"/>
  <c r="J120"/>
  <c r="J129"/>
  <c r="BK122"/>
  <c i="5" r="BK137"/>
  <c r="J133"/>
  <c r="BK130"/>
  <c r="J126"/>
  <c i="2" l="1" r="P126"/>
  <c r="P125"/>
  <c r="P124"/>
  <c i="1" r="AU95"/>
  <c i="2" r="P183"/>
  <c r="P211"/>
  <c r="R234"/>
  <c i="3" r="BK123"/>
  <c r="J123"/>
  <c r="J98"/>
  <c i="2" r="BK188"/>
  <c r="J188"/>
  <c r="J101"/>
  <c r="P225"/>
  <c i="4" r="BK118"/>
  <c r="BK117"/>
  <c r="J117"/>
  <c i="3" r="R123"/>
  <c r="R122"/>
  <c r="R121"/>
  <c i="4" r="T118"/>
  <c r="T117"/>
  <c i="2" r="P188"/>
  <c r="T225"/>
  <c i="3" r="T123"/>
  <c r="T122"/>
  <c r="T121"/>
  <c i="2" r="T188"/>
  <c r="R225"/>
  <c i="4" r="P118"/>
  <c r="P117"/>
  <c i="1" r="AU97"/>
  <c i="2" r="R188"/>
  <c r="BK225"/>
  <c r="J225"/>
  <c r="J103"/>
  <c i="4" r="R118"/>
  <c r="R117"/>
  <c i="5" r="T124"/>
  <c i="2" r="T126"/>
  <c r="T125"/>
  <c r="T124"/>
  <c r="T183"/>
  <c r="T211"/>
  <c r="T234"/>
  <c i="5" r="BK124"/>
  <c r="J124"/>
  <c r="J98"/>
  <c r="BK134"/>
  <c r="J134"/>
  <c r="J100"/>
  <c r="T128"/>
  <c i="2" r="BK126"/>
  <c r="BK183"/>
  <c r="J183"/>
  <c r="J100"/>
  <c r="BK211"/>
  <c r="J211"/>
  <c r="J102"/>
  <c r="P234"/>
  <c i="5" r="R124"/>
  <c r="R128"/>
  <c r="P134"/>
  <c i="2" r="R126"/>
  <c r="R183"/>
  <c r="R211"/>
  <c r="BK234"/>
  <c r="J234"/>
  <c r="J104"/>
  <c i="3" r="P123"/>
  <c r="P122"/>
  <c r="P121"/>
  <c i="1" r="AU96"/>
  <c i="5" r="P128"/>
  <c r="T134"/>
  <c r="P124"/>
  <c r="P123"/>
  <c r="P122"/>
  <c i="1" r="AU98"/>
  <c i="5" r="BK128"/>
  <c r="J128"/>
  <c r="J99"/>
  <c r="R134"/>
  <c i="2" r="BK180"/>
  <c r="J180"/>
  <c r="J99"/>
  <c i="3" r="BK129"/>
  <c r="BK128"/>
  <c r="J128"/>
  <c r="J99"/>
  <c r="BK149"/>
  <c r="J149"/>
  <c r="J101"/>
  <c i="5" r="BK139"/>
  <c r="J139"/>
  <c r="J101"/>
  <c r="BK141"/>
  <c r="J141"/>
  <c r="J102"/>
  <c r="E112"/>
  <c r="J118"/>
  <c r="BE131"/>
  <c i="4" r="J96"/>
  <c i="5" r="BE129"/>
  <c r="BE130"/>
  <c r="BE137"/>
  <c r="F118"/>
  <c r="BE135"/>
  <c i="4" r="J118"/>
  <c r="J97"/>
  <c i="5" r="J116"/>
  <c r="BE142"/>
  <c r="BE132"/>
  <c r="BE125"/>
  <c r="BE133"/>
  <c r="BE126"/>
  <c r="BE127"/>
  <c r="BE138"/>
  <c r="F92"/>
  <c r="BE136"/>
  <c r="BE140"/>
  <c i="3" r="BK122"/>
  <c r="J122"/>
  <c r="J97"/>
  <c r="J129"/>
  <c r="J100"/>
  <c i="4" r="E107"/>
  <c r="J89"/>
  <c r="F114"/>
  <c r="BE126"/>
  <c r="BE127"/>
  <c r="F91"/>
  <c r="BE119"/>
  <c r="BE124"/>
  <c r="BE133"/>
  <c r="BE123"/>
  <c r="BE128"/>
  <c r="BE130"/>
  <c r="J91"/>
  <c r="BE122"/>
  <c r="BE131"/>
  <c r="BE132"/>
  <c r="BE121"/>
  <c r="BE125"/>
  <c r="BE120"/>
  <c r="BE129"/>
  <c i="3" r="E111"/>
  <c r="BE143"/>
  <c r="BE145"/>
  <c r="F92"/>
  <c i="2" r="J126"/>
  <c r="J98"/>
  <c i="3" r="J91"/>
  <c r="BE130"/>
  <c r="BE142"/>
  <c r="BE147"/>
  <c r="F91"/>
  <c r="BE138"/>
  <c r="BE136"/>
  <c r="BE144"/>
  <c r="J89"/>
  <c r="BE124"/>
  <c r="BE148"/>
  <c r="BE132"/>
  <c r="BE126"/>
  <c r="BE140"/>
  <c r="BE150"/>
  <c r="BE134"/>
  <c r="BE146"/>
  <c i="2" r="F92"/>
  <c r="J120"/>
  <c r="BE127"/>
  <c r="BE139"/>
  <c r="BE187"/>
  <c r="BE137"/>
  <c r="BE189"/>
  <c r="BE209"/>
  <c r="BE224"/>
  <c r="BE153"/>
  <c r="BE160"/>
  <c r="BE204"/>
  <c r="BE206"/>
  <c r="BE207"/>
  <c r="BE210"/>
  <c r="BE236"/>
  <c r="F91"/>
  <c r="BE131"/>
  <c r="BE166"/>
  <c r="BE181"/>
  <c r="BE185"/>
  <c r="BE195"/>
  <c r="BE216"/>
  <c r="BE220"/>
  <c r="BE235"/>
  <c r="E85"/>
  <c r="J118"/>
  <c r="BE222"/>
  <c r="BE232"/>
  <c r="BE134"/>
  <c r="BE135"/>
  <c r="BE136"/>
  <c r="BE151"/>
  <c r="BE184"/>
  <c r="BE201"/>
  <c r="BE208"/>
  <c r="BE214"/>
  <c r="BE226"/>
  <c r="BE129"/>
  <c r="BE130"/>
  <c r="BE172"/>
  <c r="BE212"/>
  <c r="BE217"/>
  <c r="BE146"/>
  <c r="BE148"/>
  <c r="BE168"/>
  <c r="BE178"/>
  <c r="BE133"/>
  <c r="BE144"/>
  <c r="BE174"/>
  <c r="BE230"/>
  <c r="BE155"/>
  <c r="BE176"/>
  <c r="BE186"/>
  <c r="BE197"/>
  <c r="BE202"/>
  <c r="BE228"/>
  <c r="BE141"/>
  <c r="BE203"/>
  <c r="BE205"/>
  <c r="BE128"/>
  <c r="BE191"/>
  <c r="BE223"/>
  <c i="4" r="F37"/>
  <c i="1" r="BD97"/>
  <c i="5" r="F34"/>
  <c i="1" r="BA98"/>
  <c i="4" r="J30"/>
  <c i="3" r="J34"/>
  <c i="1" r="AW96"/>
  <c i="3" r="F37"/>
  <c i="1" r="BD96"/>
  <c i="4" r="F36"/>
  <c i="1" r="BC97"/>
  <c i="3" r="F36"/>
  <c i="1" r="BC96"/>
  <c i="3" r="F34"/>
  <c i="1" r="BA96"/>
  <c i="4" r="J34"/>
  <c i="1" r="AW97"/>
  <c i="5" r="J34"/>
  <c i="1" r="AW98"/>
  <c i="2" r="F37"/>
  <c i="1" r="BD95"/>
  <c i="5" r="F37"/>
  <c i="1" r="BD98"/>
  <c i="2" r="J34"/>
  <c i="1" r="AW95"/>
  <c i="5" r="F35"/>
  <c i="1" r="BB98"/>
  <c i="2" r="F34"/>
  <c i="1" r="BA95"/>
  <c i="2" r="F36"/>
  <c i="1" r="BC95"/>
  <c i="3" r="F35"/>
  <c i="1" r="BB96"/>
  <c i="4" r="F35"/>
  <c i="1" r="BB97"/>
  <c i="4" r="F34"/>
  <c i="1" r="BA97"/>
  <c i="5" r="F36"/>
  <c i="1" r="BC98"/>
  <c i="2" r="F35"/>
  <c i="1" r="BB95"/>
  <c i="5" l="1" r="R123"/>
  <c r="R122"/>
  <c i="2" r="BK125"/>
  <c r="J125"/>
  <c r="J97"/>
  <c r="R125"/>
  <c r="R124"/>
  <c i="5" r="T123"/>
  <c r="T122"/>
  <c i="1" r="AG97"/>
  <c i="5" r="BK123"/>
  <c r="BK122"/>
  <c r="J122"/>
  <c i="3" r="BK121"/>
  <c r="J121"/>
  <c r="J96"/>
  <c i="2" r="F33"/>
  <c i="1" r="AZ95"/>
  <c i="5" r="J30"/>
  <c i="1" r="AG98"/>
  <c i="3" r="F33"/>
  <c i="1" r="AZ96"/>
  <c i="5" r="F33"/>
  <c i="1" r="AZ98"/>
  <c r="BA94"/>
  <c r="W30"/>
  <c r="AU94"/>
  <c i="3" r="J33"/>
  <c i="1" r="AV96"/>
  <c r="AT96"/>
  <c r="BB94"/>
  <c r="W31"/>
  <c i="5" r="J33"/>
  <c i="1" r="AV98"/>
  <c r="AT98"/>
  <c r="AN98"/>
  <c i="2" r="J33"/>
  <c i="1" r="AV95"/>
  <c r="AT95"/>
  <c i="4" r="F33"/>
  <c i="1" r="AZ97"/>
  <c r="BD94"/>
  <c r="W33"/>
  <c i="4" r="J33"/>
  <c i="1" r="AV97"/>
  <c r="AT97"/>
  <c r="AN97"/>
  <c r="BC94"/>
  <c r="AY94"/>
  <c i="5" l="1" r="J96"/>
  <c r="J123"/>
  <c r="J97"/>
  <c i="2" r="BK124"/>
  <c r="J124"/>
  <c r="J96"/>
  <c i="5" r="J39"/>
  <c i="4" r="J39"/>
  <c i="1" r="AX94"/>
  <c i="3" r="J30"/>
  <c i="1" r="AG96"/>
  <c r="AN96"/>
  <c r="W32"/>
  <c r="AW94"/>
  <c r="AK30"/>
  <c r="AZ94"/>
  <c r="AV94"/>
  <c r="AK29"/>
  <c i="3" l="1" r="J39"/>
  <c i="2" r="J30"/>
  <c i="1" r="AG95"/>
  <c r="AN95"/>
  <c r="W29"/>
  <c r="AT94"/>
  <c i="2" l="1" r="J39"/>
  <c i="1"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<sst xmlns="http://schemas.openxmlformats.org/spreadsheetml/2006/main">
  <si>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</si>
  <si>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</si>
  <si>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</si>
  <si>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</si>
  <si>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</si>
  <si>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{a54c12ae-3022-419b-90d3-b5a8ebb91761}</t>
  </si>
  <si>
    <t>0,01</t>
  </si>
  <si>
    <t>21</t>
  </si>
  <si>
    <t>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</si>
  <si>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</si>
  <si>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</si>
  <si>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</si>
  <si>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</si>
  <si>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</si>
  <si>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</si>
  <si>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845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</si>
  <si>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</si>
  <si>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</si>
  <si>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Napojení bezodtoké jímky na ČOV MŠ/ZŠ Pěčín</t>
  </si>
  <si>
    <t>KSO:</t>
  </si>
  <si>
    <t>CC-CZ:</t>
  </si>
  <si>
    <t>Místo:</t>
  </si>
  <si>
    <t>Pěčín u Rychnova nad Kněžnou</t>
  </si>
  <si>
    <t>Datum:</t>
  </si>
  <si>
    <t>9. 6. 2022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</si>
  <si>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</si>
  <si>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</si>
  <si>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</si>
  <si>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</si>
  <si>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</si>
  <si>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</si>
  <si>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</si>
  <si>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</si>
  <si>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</si>
  <si>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24232343</t>
  </si>
  <si>
    <t>AKVOPRO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</si>
  <si>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</si>
  <si>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</si>
  <si>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</si>
  <si>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</si>
  <si>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</si>
  <si>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</si>
  <si>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</si>
  <si>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</si>
  <si>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</si>
  <si>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</si>
  <si>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</si>
  <si>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</si>
  <si>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</si>
  <si>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</si>
  <si>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</si>
  <si>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</si>
  <si>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</si>
  <si>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</si>
  <si>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</si>
  <si>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</si>
  <si>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</si>
  <si>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</si>
  <si>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</si>
  <si>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</si>
  <si>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</si>
  <si>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</si>
  <si>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</si>
  <si>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</si>
  <si>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</si>
  <si>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</si>
  <si>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</si>
  <si>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</si>
  <si>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</si>
  <si>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</si>
  <si>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</si>
  <si>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</si>
  <si>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</si>
  <si>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</si>
  <si>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</si>
  <si>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</si>
  <si>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</si>
  <si>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</si>
  <si>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</si>
  <si>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</si>
  <si>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</si>
  <si>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</si>
  <si>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</si>
  <si>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Stavební část</t>
  </si>
  <si>
    <t>STA</t>
  </si>
  <si>
    <t>{bdef2571-560f-4ff9-a37d-8cbfc443ca73}</t>
  </si>
  <si>
    <t>2</t>
  </si>
  <si>
    <t>PS 01</t>
  </si>
  <si>
    <t>Strojně-technologická část</t>
  </si>
  <si>
    <t>{7b44c538-c2ce-4e61-98ba-f975eb2bc2b0}</t>
  </si>
  <si>
    <t>PS 02</t>
  </si>
  <si>
    <t>Elektroinstalace a MaR</t>
  </si>
  <si>
    <t>{7807f59a-0f47-445d-8afa-00f3a6c4614f}</t>
  </si>
  <si>
    <t>VRN</t>
  </si>
  <si>
    <t>Vedlejší rozpočtové náklady</t>
  </si>
  <si>
    <t>{b057ff27-100f-44e3-969c-2b6c90febab5}</t>
  </si>
  <si>
    <t>KRYCÍ LIST SOUPISU PRACÍ</t>
  </si>
  <si>
    <t>Objekt:</t>
  </si>
  <si>
    <t>SO 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</si>
  <si>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</si>
  <si>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</si>
  <si>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</si>
  <si>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</si>
  <si>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</si>
  <si>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</si>
  <si>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</si>
  <si>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</si>
  <si>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</si>
  <si>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</si>
  <si>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</si>
  <si>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</si>
  <si>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</si>
  <si>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</si>
  <si>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</si>
  <si>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</si>
  <si>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</si>
  <si>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</si>
  <si>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</si>
  <si>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</si>
  <si>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</si>
  <si>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</si>
  <si>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</si>
  <si>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</si>
  <si>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</si>
  <si>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</si>
  <si>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</si>
  <si>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ROZPOCET</t>
  </si>
  <si>
    <t>Zemní práce</t>
  </si>
  <si>
    <t>K</t>
  </si>
  <si>
    <t>113106023</t>
  </si>
  <si>
    <t>Rozebrání dlažeb při překopech komunikací pro pěší ze zámkové dlažby ručně</t>
  </si>
  <si>
    <t>m2</t>
  </si>
  <si>
    <t>4</t>
  </si>
  <si>
    <t>682331942</t>
  </si>
  <si>
    <t>113107011</t>
  </si>
  <si>
    <t>Odstranění podkladu z kameniva těženého tl do 100 mm při překopech ručně</t>
  </si>
  <si>
    <t>-1259329323</t>
  </si>
  <si>
    <t>3</t>
  </si>
  <si>
    <t>113107025</t>
  </si>
  <si>
    <t>Odstranění podkladu z kameniva drceného tl přes 400 do 500 mm při překopech ručně</t>
  </si>
  <si>
    <t>-1333448241</t>
  </si>
  <si>
    <t>113202111</t>
  </si>
  <si>
    <t>Vytrhání obrub krajníků obrubníků stojatých</t>
  </si>
  <si>
    <t>m</t>
  </si>
  <si>
    <t>1638386006</t>
  </si>
  <si>
    <t>5</t>
  </si>
  <si>
    <t>115101201</t>
  </si>
  <si>
    <t>Čerpání vody na dopravní výšku do 10 m průměrný přítok do 500 l/min</t>
  </si>
  <si>
    <t>hod</t>
  </si>
  <si>
    <t>-736415572</t>
  </si>
  <si>
    <t>VV</t>
  </si>
  <si>
    <t>2*12</t>
  </si>
  <si>
    <t>6</t>
  </si>
  <si>
    <t>119003211</t>
  </si>
  <si>
    <t>Mobilní plotová zábrana s reflexním pásem výšky do 1,5 m pro zabezpečení výkopu zřízení</t>
  </si>
  <si>
    <t>-1479466661</t>
  </si>
  <si>
    <t>7</t>
  </si>
  <si>
    <t>119003212</t>
  </si>
  <si>
    <t>Mobilní plotová zábrana s reflexním pásem výšky do 1,5 m pro zabezpečení výkopu odstranění</t>
  </si>
  <si>
    <t>1420167577</t>
  </si>
  <si>
    <t>8</t>
  </si>
  <si>
    <t>119004111</t>
  </si>
  <si>
    <t>Bezpečný vstup nebo výstup z výkopu pomocí žebříku zřízení</t>
  </si>
  <si>
    <t>-1651996690</t>
  </si>
  <si>
    <t>9</t>
  </si>
  <si>
    <t>119004112</t>
  </si>
  <si>
    <t>Bezpečný vstup nebo výstup z výkopu pomocí žebříku odstranění</t>
  </si>
  <si>
    <t>1872943457</t>
  </si>
  <si>
    <t>10</t>
  </si>
  <si>
    <t>121112003</t>
  </si>
  <si>
    <t>Sejmutí ornice tl vrstvy do 200 mm ručně</t>
  </si>
  <si>
    <t>1230124933</t>
  </si>
  <si>
    <t>26,6*1,3</t>
  </si>
  <si>
    <t>11</t>
  </si>
  <si>
    <t>121151103</t>
  </si>
  <si>
    <t>Sejmutí ornice plochy do 100 m2 tl vrstvy do 200 mm strojně</t>
  </si>
  <si>
    <t>-29037613</t>
  </si>
  <si>
    <t>23,38*1,3</t>
  </si>
  <si>
    <t>12</t>
  </si>
  <si>
    <t>131213701</t>
  </si>
  <si>
    <t>Hloubení nezapažených jam v soudržných horninách třídy těžitelnosti I skupiny 3 ručně</t>
  </si>
  <si>
    <t>m3</t>
  </si>
  <si>
    <t>1076465906</t>
  </si>
  <si>
    <t>P</t>
  </si>
  <si>
    <t>Poznámka k položce:_x000d_
Sondy pro ověření dostatečného krytí již položeného úseku potrubí</t>
  </si>
  <si>
    <t>"sondy na stávajícím potrubí PE100RC 63x5,8" 3*0,6*1,2*1,2</t>
  </si>
  <si>
    <t>13</t>
  </si>
  <si>
    <t>132212221</t>
  </si>
  <si>
    <t>Hloubení zapažených rýh šířky do 2000 mm v soudržných horninách třídy těžitelnosti I skupiny 3 ručně</t>
  </si>
  <si>
    <t>-80723098</t>
  </si>
  <si>
    <t>32,208*0,9</t>
  </si>
  <si>
    <t>14</t>
  </si>
  <si>
    <t>132254202</t>
  </si>
  <si>
    <t>Hloubení zapažených rýh š do 2000 mm v hornině třídy těžitelnosti I skupiny 3 objem do 50 m3</t>
  </si>
  <si>
    <t>-1915972073</t>
  </si>
  <si>
    <t>30,1373*0,9</t>
  </si>
  <si>
    <t>139001101</t>
  </si>
  <si>
    <t>Příplatek za ztížení vykopávky v blízkosti podzemního vedení</t>
  </si>
  <si>
    <t>226447735</t>
  </si>
  <si>
    <t>"cetin" 1*0,9*1,2</t>
  </si>
  <si>
    <t>16</t>
  </si>
  <si>
    <t>151101101</t>
  </si>
  <si>
    <t>Zřízení příložného pažení a rozepření stěn rýh hl do 2 m</t>
  </si>
  <si>
    <t>-1532770205</t>
  </si>
  <si>
    <t>32,208+30,1373</t>
  </si>
  <si>
    <t>17</t>
  </si>
  <si>
    <t>151101111</t>
  </si>
  <si>
    <t>Odstranění příložného pažení a rozepření stěn rýh hl do 2 m</t>
  </si>
  <si>
    <t>1560163503</t>
  </si>
  <si>
    <t>18</t>
  </si>
  <si>
    <t>174111101</t>
  </si>
  <si>
    <t>Zásyp jam, šachet rýh nebo kolem objektů sypaninou se zhutněním ručně</t>
  </si>
  <si>
    <t>1015249991</t>
  </si>
  <si>
    <t>"hloubení" 28,987</t>
  </si>
  <si>
    <t>"podsyp" -(0,9*0,1*28)</t>
  </si>
  <si>
    <t>"obsyp"-7,473</t>
  </si>
  <si>
    <t>Součet</t>
  </si>
  <si>
    <t>19</t>
  </si>
  <si>
    <t>174151101</t>
  </si>
  <si>
    <t>Zásyp jam, šachet rýh nebo kolem objektů sypaninou se zhutněním</t>
  </si>
  <si>
    <t>1089934005</t>
  </si>
  <si>
    <t>"hloubení" 27,124</t>
  </si>
  <si>
    <t>"podsyp" -(0,9*0,1*(51,38-28))</t>
  </si>
  <si>
    <t>"obsyp"-6,24</t>
  </si>
  <si>
    <t>20</t>
  </si>
  <si>
    <t>175111101</t>
  </si>
  <si>
    <t>Obsypání potrubí ručně sypaninou bez prohození, uloženou do 3 m</t>
  </si>
  <si>
    <t>-194409390</t>
  </si>
  <si>
    <t>28*0,9*0,3-3,14*0,0315*0,0315*28</t>
  </si>
  <si>
    <t>175111109</t>
  </si>
  <si>
    <t>Příplatek k obsypání potrubí za ruční prohození sypaniny, uložené do 3 m</t>
  </si>
  <si>
    <t>-1868110501</t>
  </si>
  <si>
    <t>(51,38-28)*0,9*0,3-3,14*0,0315*0,0315*(51,38-28)</t>
  </si>
  <si>
    <t>22</t>
  </si>
  <si>
    <t>175151101</t>
  </si>
  <si>
    <t>Obsypání potrubí strojně sypaninou bez prohození, uloženou do 3 m</t>
  </si>
  <si>
    <t>1262800537</t>
  </si>
  <si>
    <t>23</t>
  </si>
  <si>
    <t>181411121</t>
  </si>
  <si>
    <t>Založení lučního trávníku výsevem pl do 1000 m2 v rovině a ve svahu do 1:5</t>
  </si>
  <si>
    <t>-1457787452</t>
  </si>
  <si>
    <t>34,58+30,394</t>
  </si>
  <si>
    <t>24</t>
  </si>
  <si>
    <t>M</t>
  </si>
  <si>
    <t>00572470</t>
  </si>
  <si>
    <t>osivo směs travní univerzál</t>
  </si>
  <si>
    <t>kg</t>
  </si>
  <si>
    <t>1173989903</t>
  </si>
  <si>
    <t>64,974*0,02 'Přepočtené koeficientem množství</t>
  </si>
  <si>
    <t>25</t>
  </si>
  <si>
    <t>181951112</t>
  </si>
  <si>
    <t>Úprava pláně v hornině třídy těžitelnosti I skupiny 1 až 3 se zhutněním strojně</t>
  </si>
  <si>
    <t>-1104129607</t>
  </si>
  <si>
    <t>1,76</t>
  </si>
  <si>
    <t>Vodorovné konstrukce</t>
  </si>
  <si>
    <t>26</t>
  </si>
  <si>
    <t>451595111</t>
  </si>
  <si>
    <t>Lože pod potrubí otevřený výkop z prohozeného výkopku</t>
  </si>
  <si>
    <t>556991833</t>
  </si>
  <si>
    <t>51,38*0,9*0,1</t>
  </si>
  <si>
    <t>Komunikace pozemní</t>
  </si>
  <si>
    <t>27</t>
  </si>
  <si>
    <t>566901121</t>
  </si>
  <si>
    <t>Vyspravení podkladu po překopech inženýrských sítí plochy do 15 m2 štěrkopískem tl. 100 mm</t>
  </si>
  <si>
    <t>435610776</t>
  </si>
  <si>
    <t>28</t>
  </si>
  <si>
    <t>566901133</t>
  </si>
  <si>
    <t>Vyspravení podkladu po překopech inženýrských sítí plochy do 15 m2 štěrkodrtí tl. 200 mm</t>
  </si>
  <si>
    <t>-1844512415</t>
  </si>
  <si>
    <t>29</t>
  </si>
  <si>
    <t>130669990</t>
  </si>
  <si>
    <t>30</t>
  </si>
  <si>
    <t>596212312</t>
  </si>
  <si>
    <t>Kladení zámkové dlažby pozemních komunikací ručně tl do 100 mm skupiny A pl do 300 m2</t>
  </si>
  <si>
    <t>-726914824</t>
  </si>
  <si>
    <t>Trubní vedení</t>
  </si>
  <si>
    <t>31</t>
  </si>
  <si>
    <t>871225201</t>
  </si>
  <si>
    <t>Montáž kanalizačního potrubí z PE SDR11 otevřený výkop svařovaných elektrotvarovkou D 63x5,8 mm</t>
  </si>
  <si>
    <t>-556010660</t>
  </si>
  <si>
    <t>52,15</t>
  </si>
  <si>
    <t>32</t>
  </si>
  <si>
    <t>28619316R</t>
  </si>
  <si>
    <t>trubka kanalizační PE100RC SDR11 63x5,8 mm</t>
  </si>
  <si>
    <t>1615587151</t>
  </si>
  <si>
    <t>Poznámka k položce:_x000d_
Parametry dle D.1</t>
  </si>
  <si>
    <t>"přenásobeno koeficientem množství" 51,65+0,3+0,2</t>
  </si>
  <si>
    <t>52,15*1,015 'Přepočtené koeficientem množství</t>
  </si>
  <si>
    <t>33</t>
  </si>
  <si>
    <t>877215201</t>
  </si>
  <si>
    <t>Montáž elektrospojek na kanalizačním potrubí z PE trub d 63</t>
  </si>
  <si>
    <t>kus</t>
  </si>
  <si>
    <t>1125278080</t>
  </si>
  <si>
    <t>34</t>
  </si>
  <si>
    <t>28615972</t>
  </si>
  <si>
    <t>elektrospojka SDR11 PE 100 PN16 D 63mm</t>
  </si>
  <si>
    <t>-2057043292</t>
  </si>
  <si>
    <t>"oblouky" 2*2</t>
  </si>
  <si>
    <t>"přímý úsek" 8</t>
  </si>
  <si>
    <t>35</t>
  </si>
  <si>
    <t>877215301</t>
  </si>
  <si>
    <t>Montáž oblouků svařovaných na tupo na kanalizačním potrubí z PE trub d 63</t>
  </si>
  <si>
    <t>-2028281681</t>
  </si>
  <si>
    <t>36</t>
  </si>
  <si>
    <t>286159721R</t>
  </si>
  <si>
    <t>Oblouk 11° PE100 RC SDR11 63</t>
  </si>
  <si>
    <t>ks</t>
  </si>
  <si>
    <t>605421671</t>
  </si>
  <si>
    <t>37</t>
  </si>
  <si>
    <t>877215210</t>
  </si>
  <si>
    <t>Montáž elektrokolen 45° na kanalizačním potrubí z PE trub d 63</t>
  </si>
  <si>
    <t>216122365</t>
  </si>
  <si>
    <t>38</t>
  </si>
  <si>
    <t>28614946</t>
  </si>
  <si>
    <t>elektrokoleno 45° PE 100 PN16 D 63mm</t>
  </si>
  <si>
    <t>267438123</t>
  </si>
  <si>
    <t>39</t>
  </si>
  <si>
    <t>877215212</t>
  </si>
  <si>
    <t>Montáž elektrokolen 90° na kanalizačním potrubí z PE trub d 63</t>
  </si>
  <si>
    <t>135178812</t>
  </si>
  <si>
    <t>40</t>
  </si>
  <si>
    <t>28653055</t>
  </si>
  <si>
    <t>elektrokoleno 90° PE 100 D 63mm</t>
  </si>
  <si>
    <t>557115394</t>
  </si>
  <si>
    <t>41</t>
  </si>
  <si>
    <t>892241111</t>
  </si>
  <si>
    <t>Tlaková zkouška vodou potrubí DN do 80</t>
  </si>
  <si>
    <t>106235815</t>
  </si>
  <si>
    <t>42</t>
  </si>
  <si>
    <t>892372111</t>
  </si>
  <si>
    <t>Zabezpečení konců potrubí DN do 300 při tlakových zkouškách vodou</t>
  </si>
  <si>
    <t>1921877547</t>
  </si>
  <si>
    <t>43</t>
  </si>
  <si>
    <t>899721111</t>
  </si>
  <si>
    <t>Signalizační vodič DN do 150 mm na potrubí</t>
  </si>
  <si>
    <t>1545116850</t>
  </si>
  <si>
    <t>44</t>
  </si>
  <si>
    <t>899722113</t>
  </si>
  <si>
    <t>Krytí potrubí z plastů výstražnou fólií z PVC 34cm</t>
  </si>
  <si>
    <t>681494649</t>
  </si>
  <si>
    <t>Ostatní konstrukce a práce, bourání</t>
  </si>
  <si>
    <t>45</t>
  </si>
  <si>
    <t>1R</t>
  </si>
  <si>
    <t>Úprava stávajícího rozvodu potrubí PE100RC 63x5,8 mm</t>
  </si>
  <si>
    <t>kpl.</t>
  </si>
  <si>
    <t>-1417913286</t>
  </si>
  <si>
    <t>Poznámka k položce:_x000d_
Úprava stávajícího rozvodu potrubí PE100RC 63x5,8 mm._x000d_
Stávající, již položený úsek potrubí napojení do šachty Š ČOV před čistírnou odpadních vod je položen s nedostatečným krytím, stávající potrubí je do šachty zaústěno s krytím cca 20 cm._x000d_
Toto krytí je nedostatečné pro provoz potrubí - vzhledem k osazení zpětné klapky za čerpadlem v bezodtoké jímce (aby nedocházelo k opětovnému čerpání odpadní vody) bude výtlačné potrubí trvale zavodněno - v již položenám úseku u šachty Š ČOV tak hrozí zamrzání._x000d_
Položka zahrnuje kpl. dodávku + montáž vč. zemních prací, prostupu do stěny Š ČOV (betonová šachta vnitř. prům. 1,0 m) a těsnění tak, aby bylo potrubí uloženo v nezámrzné hloubce a nedocházelo k problémům při provozu. Součástí jsou potřebné terénní úpravy vč. ohumusování a osetí. Součástí je případná izolace potrubí._x000d_
Krytí nutno konzultovat s dodavatelem PS!</t>
  </si>
  <si>
    <t>46</t>
  </si>
  <si>
    <t>977151113</t>
  </si>
  <si>
    <t>Jádrové vrty diamantovými korunkami do stavebních materiálů D přes 40 do 50 mm</t>
  </si>
  <si>
    <t>-427049302</t>
  </si>
  <si>
    <t>"pro kabely elektro - polohu upřesní dodavatel PS 02" 2*0,3</t>
  </si>
  <si>
    <t>47</t>
  </si>
  <si>
    <t>977151113R</t>
  </si>
  <si>
    <t>Těsnění prostupů pro kabely elektro</t>
  </si>
  <si>
    <t>634482844</t>
  </si>
  <si>
    <t>48</t>
  </si>
  <si>
    <t>977151119</t>
  </si>
  <si>
    <t>Jádrové vrty diamantovými korunkami do stavebních materiálů D přes 100 do 110 mm</t>
  </si>
  <si>
    <t>2144184659</t>
  </si>
  <si>
    <t>"Pro výtlačné potrubí AISI304 54x2,0mm - polohu upřesní dodavatel PS 01" 0,3</t>
  </si>
  <si>
    <t>49</t>
  </si>
  <si>
    <t>977151127R</t>
  </si>
  <si>
    <t>Těsnící řetězy (M+D)</t>
  </si>
  <si>
    <t>-2003846783</t>
  </si>
  <si>
    <t>"Pro prostup výtlačného potrubí AISI304 54x2,0mm" 1</t>
  </si>
  <si>
    <t>50</t>
  </si>
  <si>
    <t>979024443</t>
  </si>
  <si>
    <t>Očištění vybouraných obrubníků a krajníků silničních</t>
  </si>
  <si>
    <t>-1798659156</t>
  </si>
  <si>
    <t>51</t>
  </si>
  <si>
    <t>916131213</t>
  </si>
  <si>
    <t>Osazení silničního obrubníku betonového stojatého s boční opěrou do lože z betonu prostého</t>
  </si>
  <si>
    <t>1960033786</t>
  </si>
  <si>
    <t>52</t>
  </si>
  <si>
    <t>979054451</t>
  </si>
  <si>
    <t>Očištění vybouraných zámkových dlaždic s původním spárováním z kameniva těženého</t>
  </si>
  <si>
    <t>556676974</t>
  </si>
  <si>
    <t>997</t>
  </si>
  <si>
    <t>Přesun sutě</t>
  </si>
  <si>
    <t>53</t>
  </si>
  <si>
    <t>997221551</t>
  </si>
  <si>
    <t>Vodorovná doprava suti ze sypkých materiálů do 1 km</t>
  </si>
  <si>
    <t>t</t>
  </si>
  <si>
    <t>-2072804693</t>
  </si>
  <si>
    <t>2,55-0,328-0,458</t>
  </si>
  <si>
    <t>54</t>
  </si>
  <si>
    <t>997221559</t>
  </si>
  <si>
    <t>Příplatek ZKD 1 km u vodorovné dopravy suti ze sypkých materiálů</t>
  </si>
  <si>
    <t>1709659957</t>
  </si>
  <si>
    <t>1,764*15</t>
  </si>
  <si>
    <t>55</t>
  </si>
  <si>
    <t>997221611</t>
  </si>
  <si>
    <t>Nakládání suti na dopravní prostředky pro vodorovnou dopravu</t>
  </si>
  <si>
    <t>900588803</t>
  </si>
  <si>
    <t>56</t>
  </si>
  <si>
    <t>997221873</t>
  </si>
  <si>
    <t>Poplatek za uložení stavebního odpadu na recyklační skládce (skládkovné) zeminy a kamení zatříděného do Katalogu odpadů pod kódem 17 05 04</t>
  </si>
  <si>
    <t>-1407336375</t>
  </si>
  <si>
    <t>998</t>
  </si>
  <si>
    <t>Přesun hmot</t>
  </si>
  <si>
    <t>57</t>
  </si>
  <si>
    <t>998271301</t>
  </si>
  <si>
    <t>Přesun hmot pro kanalizace hloubené monolitické z betonu otevřený výkop</t>
  </si>
  <si>
    <t>-608077366</t>
  </si>
  <si>
    <t>58</t>
  </si>
  <si>
    <t>998276101</t>
  </si>
  <si>
    <t>Přesun hmot pro trubní vedení z trub z plastických hmot otevřený výkop</t>
  </si>
  <si>
    <t>1737334651</t>
  </si>
  <si>
    <t>PS 01 - Strojně-technologická část</t>
  </si>
  <si>
    <t>PSV - PSV</t>
  </si>
  <si>
    <t xml:space="preserve">    PS 01.1 - Trubní rozvody</t>
  </si>
  <si>
    <t xml:space="preserve">      PS 01.2 - Montáž</t>
  </si>
  <si>
    <t>3058R</t>
  </si>
  <si>
    <t>Očištění stěn a dna nádrže tlakovou vodou + dezinfekce nádrže roztokem chlornanu sodného</t>
  </si>
  <si>
    <t>-367145154</t>
  </si>
  <si>
    <t>"pro potřeby osazení čerpadla na vodích tyčích do bezodtoké jímky" 1</t>
  </si>
  <si>
    <t>3059R</t>
  </si>
  <si>
    <t>Odčerpání bezodtoké jímky + odvoz + ekologická likvidace obsahu</t>
  </si>
  <si>
    <t>656040975</t>
  </si>
  <si>
    <t>"předpoklad 10 m3 - bude upřesněno a fakturováno dle skutečnosti, případně zajistí investor" 1</t>
  </si>
  <si>
    <t>PSV</t>
  </si>
  <si>
    <t>PS 01.1</t>
  </si>
  <si>
    <t>Trubní rozvody</t>
  </si>
  <si>
    <t>10001R</t>
  </si>
  <si>
    <t>Kalové čerpadlo</t>
  </si>
  <si>
    <t>359456986</t>
  </si>
  <si>
    <t xml:space="preserve">Poznámka k položce:_x000d_
Q = 2,1 l/s, H = 15 m, řezací zařízení, na vodících tyčích a patním kolenu_x000d_
parametry dle D.1_x000d_
_x000d_
zhotovitel s investorem projedná možnost pořízení skladové rezervy_x000d_
</t>
  </si>
  <si>
    <t>10002R</t>
  </si>
  <si>
    <t>Spouštěcí zařízení</t>
  </si>
  <si>
    <t>-2047151843</t>
  </si>
  <si>
    <t>Poznámka k položce:_x000d_
Patní koleno, vodící hák, držák vodících tyčí a 4 m nerezového řetězu._x000d_
Rozsah dodávky dle D.1.</t>
  </si>
  <si>
    <t>10003R</t>
  </si>
  <si>
    <t>Trubka svař. 1.4301 33,7x2 kart.</t>
  </si>
  <si>
    <t>1042636886</t>
  </si>
  <si>
    <t xml:space="preserve">Poznámka k položce:_x000d_
Nerezová vodící tyč pro spouštěcí zařízení. Každé spouštěcí zařízení potřebuje 2 tyče délky dle hloubky jímky. _x000d_
Doporučujeme objednávat až po ukončení stavby jímky dle skutečně naměřené hloubky. Předpkládaná délka 2x do 3,6 m._x000d_
</t>
  </si>
  <si>
    <t>10004R</t>
  </si>
  <si>
    <t>Kulová zpětná klapka DN50 PN10</t>
  </si>
  <si>
    <t>414315801</t>
  </si>
  <si>
    <t>Poznámka k položce:_x000d_
přírubová, litina, pro odpadní vodu</t>
  </si>
  <si>
    <t>10005R</t>
  </si>
  <si>
    <t xml:space="preserve">Příruba jištěná proti posunu </t>
  </si>
  <si>
    <t>145024325</t>
  </si>
  <si>
    <t>Poznámka k položce:_x000d_
pro PE potrubí 63x5,8 mm</t>
  </si>
  <si>
    <t>10006R</t>
  </si>
  <si>
    <t>Přenosná trojnožka s navijákem</t>
  </si>
  <si>
    <t>-603207938</t>
  </si>
  <si>
    <t xml:space="preserve">Poznámka k položce:_x000d_
Pro manipulaci s kalovým čerpadlem v bezodtoké jímce_x000d_
</t>
  </si>
  <si>
    <t>10007R</t>
  </si>
  <si>
    <t>Kotevní materiál</t>
  </si>
  <si>
    <t>415009212</t>
  </si>
  <si>
    <t>10008R</t>
  </si>
  <si>
    <t>Spojovací materiál</t>
  </si>
  <si>
    <t>698458586</t>
  </si>
  <si>
    <t>1009R</t>
  </si>
  <si>
    <t>Potrubí AISI304 54x2,0 trasa přímá</t>
  </si>
  <si>
    <t>609224614</t>
  </si>
  <si>
    <t>1010R</t>
  </si>
  <si>
    <t>AISI304 koleno 90° DN50 R 1.5 D</t>
  </si>
  <si>
    <t>-1328261324</t>
  </si>
  <si>
    <t>1011R</t>
  </si>
  <si>
    <t>AISI304 T-kus DN50/50</t>
  </si>
  <si>
    <t>-844086092</t>
  </si>
  <si>
    <t>1012R</t>
  </si>
  <si>
    <t>Proplachovací souprava - koncovka typu C, kulový kohout 2" nerez</t>
  </si>
  <si>
    <t>kpl</t>
  </si>
  <si>
    <t>-71016221</t>
  </si>
  <si>
    <t>1013R</t>
  </si>
  <si>
    <t>Příruba otočná DN50 + lemový nákružek</t>
  </si>
  <si>
    <t>22064683</t>
  </si>
  <si>
    <t>PS 01.2</t>
  </si>
  <si>
    <t>Montáž</t>
  </si>
  <si>
    <t>20001R</t>
  </si>
  <si>
    <t>Montáž technologického zařízení, trubních rozvodů, armatur a tvarovek</t>
  </si>
  <si>
    <t>-1197696916</t>
  </si>
  <si>
    <t>PS 02 - Elektroinstalace a MaR</t>
  </si>
  <si>
    <t>M - Práce a dodávky M</t>
  </si>
  <si>
    <t>Práce a dodávky M</t>
  </si>
  <si>
    <t>301R</t>
  </si>
  <si>
    <t>Rozvaděč Full App</t>
  </si>
  <si>
    <t>256</t>
  </si>
  <si>
    <t>64</t>
  </si>
  <si>
    <t>-2127022265</t>
  </si>
  <si>
    <t>302R</t>
  </si>
  <si>
    <t>Plovákový spínač</t>
  </si>
  <si>
    <t>1179718699</t>
  </si>
  <si>
    <t>303R</t>
  </si>
  <si>
    <t>Jistič PL7,C10/3</t>
  </si>
  <si>
    <t>-1452623976</t>
  </si>
  <si>
    <t>304R</t>
  </si>
  <si>
    <t>CYKY 4x2,5</t>
  </si>
  <si>
    <t>538031037</t>
  </si>
  <si>
    <t>305R</t>
  </si>
  <si>
    <t>CYKY-J 7x1,5</t>
  </si>
  <si>
    <t>-1368852277</t>
  </si>
  <si>
    <t>306R</t>
  </si>
  <si>
    <t>KOPOFLEX 75</t>
  </si>
  <si>
    <t>1734118278</t>
  </si>
  <si>
    <t>313R</t>
  </si>
  <si>
    <t>Husí krk</t>
  </si>
  <si>
    <t>-1823626980</t>
  </si>
  <si>
    <t>314R</t>
  </si>
  <si>
    <t>Lišta 40x40</t>
  </si>
  <si>
    <t>1206994342</t>
  </si>
  <si>
    <t>315R</t>
  </si>
  <si>
    <t>Krabice vodotěsná</t>
  </si>
  <si>
    <t>432721530</t>
  </si>
  <si>
    <t>307R</t>
  </si>
  <si>
    <t>Prostup pro kabel</t>
  </si>
  <si>
    <t>69854143</t>
  </si>
  <si>
    <t>308R</t>
  </si>
  <si>
    <t>Revize</t>
  </si>
  <si>
    <t>-33785362</t>
  </si>
  <si>
    <t>309R</t>
  </si>
  <si>
    <t>Montážní práce elektro</t>
  </si>
  <si>
    <t>-1266692405</t>
  </si>
  <si>
    <t>310R</t>
  </si>
  <si>
    <t>Skutečné provedení</t>
  </si>
  <si>
    <t>1094917690</t>
  </si>
  <si>
    <t>311R</t>
  </si>
  <si>
    <t>Přípravné práce</t>
  </si>
  <si>
    <t>772410743</t>
  </si>
  <si>
    <t>312R</t>
  </si>
  <si>
    <t>Doprava</t>
  </si>
  <si>
    <t>-1411665995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</si>
  <si>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</si>
  <si>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</si>
  <si>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</si>
  <si>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</si>
  <si>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</si>
  <si>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</si>
  <si>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VRN1</t>
  </si>
  <si>
    <t>Průzkumné, geodetické a projektové práce</t>
  </si>
  <si>
    <t>011503000</t>
  </si>
  <si>
    <t>Stavební průzkum bez rozlišení</t>
  </si>
  <si>
    <t>1024</t>
  </si>
  <si>
    <t>-622229672</t>
  </si>
  <si>
    <t>012303000</t>
  </si>
  <si>
    <t>Geodetické práce po výstavbě</t>
  </si>
  <si>
    <t>-271206825</t>
  </si>
  <si>
    <t>013254000</t>
  </si>
  <si>
    <t>Dokumentace skutečného provedení stavby</t>
  </si>
  <si>
    <t>-1417940920</t>
  </si>
  <si>
    <t>VRN3</t>
  </si>
  <si>
    <t>Zařízení staveniště</t>
  </si>
  <si>
    <t>032103000</t>
  </si>
  <si>
    <t>Náklady na stavební buňky</t>
  </si>
  <si>
    <t>-2060801213</t>
  </si>
  <si>
    <t>033203000</t>
  </si>
  <si>
    <t>Energie pro zařízení staveniště</t>
  </si>
  <si>
    <t>-604863904</t>
  </si>
  <si>
    <t>034002000</t>
  </si>
  <si>
    <t>Zabezpečení staveniště</t>
  </si>
  <si>
    <t>-1910207034</t>
  </si>
  <si>
    <t>034503000</t>
  </si>
  <si>
    <t>Informační tabule na staveništi</t>
  </si>
  <si>
    <t>-888418830</t>
  </si>
  <si>
    <t>039103000</t>
  </si>
  <si>
    <t>Rozebrání, bourání a odvoz zařízení staveniště</t>
  </si>
  <si>
    <t>183261317</t>
  </si>
  <si>
    <t>VRN4</t>
  </si>
  <si>
    <t>Inženýrská činnost</t>
  </si>
  <si>
    <t>042503000</t>
  </si>
  <si>
    <t>Plán BOZP na staveništi</t>
  </si>
  <si>
    <t>2028827459</t>
  </si>
  <si>
    <t>043154000</t>
  </si>
  <si>
    <t>Zkoušky hutnicí</t>
  </si>
  <si>
    <t>-1170470318</t>
  </si>
  <si>
    <t>043194000</t>
  </si>
  <si>
    <t>Ostatní zkoušky</t>
  </si>
  <si>
    <t>-1121897634</t>
  </si>
  <si>
    <t>045303000</t>
  </si>
  <si>
    <t>Koordinační činnost</t>
  </si>
  <si>
    <t>-970508377</t>
  </si>
  <si>
    <t>VRN7</t>
  </si>
  <si>
    <t>Provozní vlivy</t>
  </si>
  <si>
    <t>071203000</t>
  </si>
  <si>
    <t>Provoz dalšího subjektu</t>
  </si>
  <si>
    <t>-410844648</t>
  </si>
  <si>
    <t>VRN9</t>
  </si>
  <si>
    <t>Ostatní náklady</t>
  </si>
  <si>
    <t>0910030001R</t>
  </si>
  <si>
    <t>Ostatní náklady bez rozlišení</t>
  </si>
  <si>
    <t>-177792358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</si>
</sst>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8</v>
      </c>
      <c r="BT3" s="16" t="s">
        <v>9</v>
      </c>
    </row>
    <row r="4" s="1" customFormat="1" ht="24.96" customHeight="1">
      <c r="B4" s="20"/>
      <c r="C4" s="21"/>
      <c r="D4" s="22" t="s">
        <v>10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11</v>
      </c>
      <c r="BE4" s="24" t="s">
        <v>12</v>
      </c>
      <c r="BS4" s="16" t="s">
        <v>13</v>
      </c>
    </row>
    <row r="5" s="1" customFormat="1" ht="12" customHeight="1">
      <c r="B5" s="20"/>
      <c r="C5" s="21"/>
      <c r="D5" s="25" t="s">
        <v>14</v>
      </c>
      <c r="E5" s="21"/>
      <c r="F5" s="21"/>
      <c r="G5" s="21"/>
      <c r="H5" s="21"/>
      <c r="I5" s="21"/>
      <c r="J5" s="21"/>
      <c r="K5" s="26" t="s">
        <v>15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16</v>
      </c>
      <c r="BS5" s="16" t="s">
        <v>6</v>
      </c>
    </row>
    <row r="6" s="1" customFormat="1" ht="36.96" customHeight="1">
      <c r="B6" s="20"/>
      <c r="C6" s="21"/>
      <c r="D6" s="28" t="s">
        <v>17</v>
      </c>
      <c r="E6" s="21"/>
      <c r="F6" s="21"/>
      <c r="G6" s="21"/>
      <c r="H6" s="21"/>
      <c r="I6" s="21"/>
      <c r="J6" s="21"/>
      <c r="K6" s="29" t="s">
        <v>18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19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8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34</v>
      </c>
      <c r="AO19" s="21"/>
      <c r="AP19" s="21"/>
      <c r="AQ19" s="21"/>
      <c r="AR19" s="19"/>
      <c r="BE19" s="30"/>
      <c r="BS19" s="16" t="s">
        <v>8</v>
      </c>
    </row>
    <row r="20" s="1" customFormat="1" ht="18.48" customHeight="1">
      <c r="B20" s="20"/>
      <c r="C20" s="21"/>
      <c r="D20" s="21"/>
      <c r="E20" s="26" t="s">
        <v>35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37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ROUND(AG94,0)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38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39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40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41</v>
      </c>
      <c r="E29" s="46"/>
      <c r="F29" s="31" t="s">
        <v>42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0)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0)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43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0)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0)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44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0)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45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0)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46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0)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47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48</v>
      </c>
      <c r="U35" s="53"/>
      <c r="V35" s="53"/>
      <c r="W35" s="53"/>
      <c r="X35" s="55" t="s">
        <v>49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50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51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52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53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52</v>
      </c>
      <c r="AI60" s="41"/>
      <c r="AJ60" s="41"/>
      <c r="AK60" s="41"/>
      <c r="AL60" s="41"/>
      <c r="AM60" s="63" t="s">
        <v>53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54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55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52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53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52</v>
      </c>
      <c r="AI75" s="41"/>
      <c r="AJ75" s="41"/>
      <c r="AK75" s="41"/>
      <c r="AL75" s="41"/>
      <c r="AM75" s="63" t="s">
        <v>53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56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14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845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17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Napojení bezodtoké jímky na ČOV MŠ/ZŠ Pěčín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21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Pěčín u Rychnova nad Kněžnou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23</v>
      </c>
      <c r="AJ87" s="39"/>
      <c r="AK87" s="39"/>
      <c r="AL87" s="39"/>
      <c r="AM87" s="78" t="str">
        <f>IF(AN8= "","",AN8)</f>
        <v>9. 6. 2022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25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31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57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29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>AKVOPRO s.r.o.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58</v>
      </c>
      <c r="D92" s="93"/>
      <c r="E92" s="93"/>
      <c r="F92" s="93"/>
      <c r="G92" s="93"/>
      <c r="H92" s="94"/>
      <c r="I92" s="95" t="s">
        <v>59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60</v>
      </c>
      <c r="AH92" s="93"/>
      <c r="AI92" s="93"/>
      <c r="AJ92" s="93"/>
      <c r="AK92" s="93"/>
      <c r="AL92" s="93"/>
      <c r="AM92" s="93"/>
      <c r="AN92" s="95" t="s">
        <v>61</v>
      </c>
      <c r="AO92" s="93"/>
      <c r="AP92" s="97"/>
      <c r="AQ92" s="98" t="s">
        <v>62</v>
      </c>
      <c r="AR92" s="43"/>
      <c r="AS92" s="99" t="s">
        <v>63</v>
      </c>
      <c r="AT92" s="100" t="s">
        <v>64</v>
      </c>
      <c r="AU92" s="100" t="s">
        <v>65</v>
      </c>
      <c r="AV92" s="100" t="s">
        <v>66</v>
      </c>
      <c r="AW92" s="100" t="s">
        <v>67</v>
      </c>
      <c r="AX92" s="100" t="s">
        <v>68</v>
      </c>
      <c r="AY92" s="100" t="s">
        <v>69</v>
      </c>
      <c r="AZ92" s="100" t="s">
        <v>70</v>
      </c>
      <c r="BA92" s="100" t="s">
        <v>71</v>
      </c>
      <c r="BB92" s="100" t="s">
        <v>72</v>
      </c>
      <c r="BC92" s="100" t="s">
        <v>73</v>
      </c>
      <c r="BD92" s="101" t="s">
        <v>74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75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ROUND(SUM(AG95:AG98),0)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ROUND(SUM(AS95:AS98),0)</f>
        <v>0</v>
      </c>
      <c r="AT94" s="113">
        <f>ROUND(SUM(AV94:AW94),0)</f>
        <v>0</v>
      </c>
      <c r="AU94" s="114">
        <f>ROUND(SUM(AU95:AU98),5)</f>
        <v>0</v>
      </c>
      <c r="AV94" s="113">
        <f>ROUND(AZ94*L29,0)</f>
        <v>0</v>
      </c>
      <c r="AW94" s="113">
        <f>ROUND(BA94*L30,0)</f>
        <v>0</v>
      </c>
      <c r="AX94" s="113">
        <f>ROUND(BB94*L29,0)</f>
        <v>0</v>
      </c>
      <c r="AY94" s="113">
        <f>ROUND(BC94*L30,0)</f>
        <v>0</v>
      </c>
      <c r="AZ94" s="113">
        <f>ROUND(SUM(AZ95:AZ98),0)</f>
        <v>0</v>
      </c>
      <c r="BA94" s="113">
        <f>ROUND(SUM(BA95:BA98),0)</f>
        <v>0</v>
      </c>
      <c r="BB94" s="113">
        <f>ROUND(SUM(BB95:BB98),0)</f>
        <v>0</v>
      </c>
      <c r="BC94" s="113">
        <f>ROUND(SUM(BC95:BC98),0)</f>
        <v>0</v>
      </c>
      <c r="BD94" s="115">
        <f>ROUND(SUM(BD95:BD98),0)</f>
        <v>0</v>
      </c>
      <c r="BE94" s="6"/>
      <c r="BS94" s="116" t="s">
        <v>76</v>
      </c>
      <c r="BT94" s="116" t="s">
        <v>77</v>
      </c>
      <c r="BU94" s="117" t="s">
        <v>78</v>
      </c>
      <c r="BV94" s="116" t="s">
        <v>79</v>
      </c>
      <c r="BW94" s="116" t="s">
        <v>5</v>
      </c>
      <c r="BX94" s="116" t="s">
        <v>80</v>
      </c>
      <c r="CL94" s="116" t="s">
        <v>1</v>
      </c>
    </row>
    <row r="95" s="7" customFormat="1" ht="16.5" customHeight="1">
      <c r="A95" s="118" t="s">
        <v>81</v>
      </c>
      <c r="B95" s="119"/>
      <c r="C95" s="120"/>
      <c r="D95" s="121" t="s">
        <v>82</v>
      </c>
      <c r="E95" s="121"/>
      <c r="F95" s="121"/>
      <c r="G95" s="121"/>
      <c r="H95" s="121"/>
      <c r="I95" s="122"/>
      <c r="J95" s="121" t="s">
        <v>83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 01 - Stavební část'!J30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84</v>
      </c>
      <c r="AR95" s="125"/>
      <c r="AS95" s="126">
        <v>0</v>
      </c>
      <c r="AT95" s="127">
        <f>ROUND(SUM(AV95:AW95),0)</f>
        <v>0</v>
      </c>
      <c r="AU95" s="128">
        <f>'SO 01 - Stavební část'!P124</f>
        <v>0</v>
      </c>
      <c r="AV95" s="127">
        <f>'SO 01 - Stavební část'!J33</f>
        <v>0</v>
      </c>
      <c r="AW95" s="127">
        <f>'SO 01 - Stavební část'!J34</f>
        <v>0</v>
      </c>
      <c r="AX95" s="127">
        <f>'SO 01 - Stavební část'!J35</f>
        <v>0</v>
      </c>
      <c r="AY95" s="127">
        <f>'SO 01 - Stavební část'!J36</f>
        <v>0</v>
      </c>
      <c r="AZ95" s="127">
        <f>'SO 01 - Stavební část'!F33</f>
        <v>0</v>
      </c>
      <c r="BA95" s="127">
        <f>'SO 01 - Stavební část'!F34</f>
        <v>0</v>
      </c>
      <c r="BB95" s="127">
        <f>'SO 01 - Stavební část'!F35</f>
        <v>0</v>
      </c>
      <c r="BC95" s="127">
        <f>'SO 01 - Stavební část'!F36</f>
        <v>0</v>
      </c>
      <c r="BD95" s="129">
        <f>'SO 01 - Stavební část'!F37</f>
        <v>0</v>
      </c>
      <c r="BE95" s="7"/>
      <c r="BT95" s="130" t="s">
        <v>8</v>
      </c>
      <c r="BV95" s="130" t="s">
        <v>79</v>
      </c>
      <c r="BW95" s="130" t="s">
        <v>85</v>
      </c>
      <c r="BX95" s="130" t="s">
        <v>5</v>
      </c>
      <c r="CL95" s="130" t="s">
        <v>1</v>
      </c>
      <c r="CM95" s="130" t="s">
        <v>86</v>
      </c>
    </row>
    <row r="96" s="7" customFormat="1" ht="16.5" customHeight="1">
      <c r="A96" s="118" t="s">
        <v>81</v>
      </c>
      <c r="B96" s="119"/>
      <c r="C96" s="120"/>
      <c r="D96" s="121" t="s">
        <v>87</v>
      </c>
      <c r="E96" s="121"/>
      <c r="F96" s="121"/>
      <c r="G96" s="121"/>
      <c r="H96" s="121"/>
      <c r="I96" s="122"/>
      <c r="J96" s="121" t="s">
        <v>88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'PS 01 - Strojně-technolog...'!J30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84</v>
      </c>
      <c r="AR96" s="125"/>
      <c r="AS96" s="126">
        <v>0</v>
      </c>
      <c r="AT96" s="127">
        <f>ROUND(SUM(AV96:AW96),0)</f>
        <v>0</v>
      </c>
      <c r="AU96" s="128">
        <f>'PS 01 - Strojně-technolog...'!P121</f>
        <v>0</v>
      </c>
      <c r="AV96" s="127">
        <f>'PS 01 - Strojně-technolog...'!J33</f>
        <v>0</v>
      </c>
      <c r="AW96" s="127">
        <f>'PS 01 - Strojně-technolog...'!J34</f>
        <v>0</v>
      </c>
      <c r="AX96" s="127">
        <f>'PS 01 - Strojně-technolog...'!J35</f>
        <v>0</v>
      </c>
      <c r="AY96" s="127">
        <f>'PS 01 - Strojně-technolog...'!J36</f>
        <v>0</v>
      </c>
      <c r="AZ96" s="127">
        <f>'PS 01 - Strojně-technolog...'!F33</f>
        <v>0</v>
      </c>
      <c r="BA96" s="127">
        <f>'PS 01 - Strojně-technolog...'!F34</f>
        <v>0</v>
      </c>
      <c r="BB96" s="127">
        <f>'PS 01 - Strojně-technolog...'!F35</f>
        <v>0</v>
      </c>
      <c r="BC96" s="127">
        <f>'PS 01 - Strojně-technolog...'!F36</f>
        <v>0</v>
      </c>
      <c r="BD96" s="129">
        <f>'PS 01 - Strojně-technolog...'!F37</f>
        <v>0</v>
      </c>
      <c r="BE96" s="7"/>
      <c r="BT96" s="130" t="s">
        <v>8</v>
      </c>
      <c r="BV96" s="130" t="s">
        <v>79</v>
      </c>
      <c r="BW96" s="130" t="s">
        <v>89</v>
      </c>
      <c r="BX96" s="130" t="s">
        <v>5</v>
      </c>
      <c r="CL96" s="130" t="s">
        <v>1</v>
      </c>
      <c r="CM96" s="130" t="s">
        <v>86</v>
      </c>
    </row>
    <row r="97" s="7" customFormat="1" ht="16.5" customHeight="1">
      <c r="A97" s="118" t="s">
        <v>81</v>
      </c>
      <c r="B97" s="119"/>
      <c r="C97" s="120"/>
      <c r="D97" s="121" t="s">
        <v>90</v>
      </c>
      <c r="E97" s="121"/>
      <c r="F97" s="121"/>
      <c r="G97" s="121"/>
      <c r="H97" s="121"/>
      <c r="I97" s="122"/>
      <c r="J97" s="121" t="s">
        <v>91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'PS 02 - Elektroinstalace ...'!J30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84</v>
      </c>
      <c r="AR97" s="125"/>
      <c r="AS97" s="126">
        <v>0</v>
      </c>
      <c r="AT97" s="127">
        <f>ROUND(SUM(AV97:AW97),0)</f>
        <v>0</v>
      </c>
      <c r="AU97" s="128">
        <f>'PS 02 - Elektroinstalace ...'!P117</f>
        <v>0</v>
      </c>
      <c r="AV97" s="127">
        <f>'PS 02 - Elektroinstalace ...'!J33</f>
        <v>0</v>
      </c>
      <c r="AW97" s="127">
        <f>'PS 02 - Elektroinstalace ...'!J34</f>
        <v>0</v>
      </c>
      <c r="AX97" s="127">
        <f>'PS 02 - Elektroinstalace ...'!J35</f>
        <v>0</v>
      </c>
      <c r="AY97" s="127">
        <f>'PS 02 - Elektroinstalace ...'!J36</f>
        <v>0</v>
      </c>
      <c r="AZ97" s="127">
        <f>'PS 02 - Elektroinstalace ...'!F33</f>
        <v>0</v>
      </c>
      <c r="BA97" s="127">
        <f>'PS 02 - Elektroinstalace ...'!F34</f>
        <v>0</v>
      </c>
      <c r="BB97" s="127">
        <f>'PS 02 - Elektroinstalace ...'!F35</f>
        <v>0</v>
      </c>
      <c r="BC97" s="127">
        <f>'PS 02 - Elektroinstalace ...'!F36</f>
        <v>0</v>
      </c>
      <c r="BD97" s="129">
        <f>'PS 02 - Elektroinstalace ...'!F37</f>
        <v>0</v>
      </c>
      <c r="BE97" s="7"/>
      <c r="BT97" s="130" t="s">
        <v>8</v>
      </c>
      <c r="BV97" s="130" t="s">
        <v>79</v>
      </c>
      <c r="BW97" s="130" t="s">
        <v>92</v>
      </c>
      <c r="BX97" s="130" t="s">
        <v>5</v>
      </c>
      <c r="CL97" s="130" t="s">
        <v>1</v>
      </c>
      <c r="CM97" s="130" t="s">
        <v>86</v>
      </c>
    </row>
    <row r="98" s="7" customFormat="1" ht="16.5" customHeight="1">
      <c r="A98" s="118" t="s">
        <v>81</v>
      </c>
      <c r="B98" s="119"/>
      <c r="C98" s="120"/>
      <c r="D98" s="121" t="s">
        <v>93</v>
      </c>
      <c r="E98" s="121"/>
      <c r="F98" s="121"/>
      <c r="G98" s="121"/>
      <c r="H98" s="121"/>
      <c r="I98" s="122"/>
      <c r="J98" s="121" t="s">
        <v>94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'VRN - Vedlejší rozpočtové...'!J30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84</v>
      </c>
      <c r="AR98" s="125"/>
      <c r="AS98" s="131">
        <v>0</v>
      </c>
      <c r="AT98" s="132">
        <f>ROUND(SUM(AV98:AW98),0)</f>
        <v>0</v>
      </c>
      <c r="AU98" s="133">
        <f>'VRN - Vedlejší rozpočtové...'!P122</f>
        <v>0</v>
      </c>
      <c r="AV98" s="132">
        <f>'VRN - Vedlejší rozpočtové...'!J33</f>
        <v>0</v>
      </c>
      <c r="AW98" s="132">
        <f>'VRN - Vedlejší rozpočtové...'!J34</f>
        <v>0</v>
      </c>
      <c r="AX98" s="132">
        <f>'VRN - Vedlejší rozpočtové...'!J35</f>
        <v>0</v>
      </c>
      <c r="AY98" s="132">
        <f>'VRN - Vedlejší rozpočtové...'!J36</f>
        <v>0</v>
      </c>
      <c r="AZ98" s="132">
        <f>'VRN - Vedlejší rozpočtové...'!F33</f>
        <v>0</v>
      </c>
      <c r="BA98" s="132">
        <f>'VRN - Vedlejší rozpočtové...'!F34</f>
        <v>0</v>
      </c>
      <c r="BB98" s="132">
        <f>'VRN - Vedlejší rozpočtové...'!F35</f>
        <v>0</v>
      </c>
      <c r="BC98" s="132">
        <f>'VRN - Vedlejší rozpočtové...'!F36</f>
        <v>0</v>
      </c>
      <c r="BD98" s="134">
        <f>'VRN - Vedlejší rozpočtové...'!F37</f>
        <v>0</v>
      </c>
      <c r="BE98" s="7"/>
      <c r="BT98" s="130" t="s">
        <v>8</v>
      </c>
      <c r="BV98" s="130" t="s">
        <v>79</v>
      </c>
      <c r="BW98" s="130" t="s">
        <v>95</v>
      </c>
      <c r="BX98" s="130" t="s">
        <v>5</v>
      </c>
      <c r="CL98" s="130" t="s">
        <v>1</v>
      </c>
      <c r="CM98" s="130" t="s">
        <v>86</v>
      </c>
    </row>
    <row r="99" s="2" customFormat="1" ht="30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43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43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</sheetData>
  <sheetProtection sheet="1" formatColumns="0" formatRows="0" objects="1" scenarios="1" spinCount="100000" saltValue="yVybJg6LJzlwqbpT6evbxTs5Mk6GZ6BgSCvWLOMNgGjweNV8bmybAiDNvOzn+eGag9Z7q4XHx/YX8vcMHpTKTg==" hashValue="9vHxib3sdgeGJ/cU6VJqV+34Tz+u2MSGk5IW9iD1wO94jkYDrSauLdsveyZYvrK1dMQStoNfJt3YnsEiYMIHrw==" algorithmName="SHA-512" password="CC35"/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 01 - Stavební část'!C2" display="/"/>
    <hyperlink ref="A96" location="'PS 01 - Strojně-technolog...'!C2" display="/"/>
    <hyperlink ref="A97" location="'PS 02 - Elektroinstalace ...'!C2" display="/"/>
    <hyperlink ref="A98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11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17</v>
      </c>
      <c r="L6" s="19"/>
    </row>
    <row r="7" s="1" customFormat="1" ht="16.5" customHeight="1">
      <c r="B7" s="19"/>
      <c r="E7" s="140" t="str">
        <f>'Rekapitulace stavby'!K6</f>
        <v>Napojení bezodtoké jímky na ČOV MŠ/ZŠ Pěčín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19</v>
      </c>
      <c r="E11" s="37"/>
      <c r="F11" s="142" t="s">
        <v>1</v>
      </c>
      <c r="G11" s="37"/>
      <c r="H11" s="37"/>
      <c r="I11" s="139" t="s">
        <v>20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21</v>
      </c>
      <c r="E12" s="37"/>
      <c r="F12" s="142" t="s">
        <v>22</v>
      </c>
      <c r="G12" s="37"/>
      <c r="H12" s="37"/>
      <c r="I12" s="139" t="s">
        <v>23</v>
      </c>
      <c r="J12" s="143" t="str">
        <f>'Rekapitulace stavby'!AN8</f>
        <v>9. 6. 2022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25</v>
      </c>
      <c r="E14" s="37"/>
      <c r="F14" s="37"/>
      <c r="G14" s="37"/>
      <c r="H14" s="37"/>
      <c r="I14" s="139" t="s">
        <v>26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28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29</v>
      </c>
      <c r="E17" s="37"/>
      <c r="F17" s="37"/>
      <c r="G17" s="37"/>
      <c r="H17" s="37"/>
      <c r="I17" s="139" t="s">
        <v>26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31</v>
      </c>
      <c r="E20" s="37"/>
      <c r="F20" s="37"/>
      <c r="G20" s="37"/>
      <c r="H20" s="37"/>
      <c r="I20" s="139" t="s">
        <v>26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28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26</v>
      </c>
      <c r="J23" s="142" t="s">
        <v>34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35</v>
      </c>
      <c r="F24" s="37"/>
      <c r="G24" s="37"/>
      <c r="H24" s="37"/>
      <c r="I24" s="139" t="s">
        <v>28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36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37</v>
      </c>
      <c r="E30" s="37"/>
      <c r="F30" s="37"/>
      <c r="G30" s="37"/>
      <c r="H30" s="37"/>
      <c r="I30" s="37"/>
      <c r="J30" s="150">
        <f>ROUND(J124, 0)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39</v>
      </c>
      <c r="G32" s="37"/>
      <c r="H32" s="37"/>
      <c r="I32" s="151" t="s">
        <v>38</v>
      </c>
      <c r="J32" s="151" t="s">
        <v>40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41</v>
      </c>
      <c r="E33" s="139" t="s">
        <v>42</v>
      </c>
      <c r="F33" s="153">
        <f>ROUND((SUM(BE124:BE236)),  0)</f>
        <v>0</v>
      </c>
      <c r="G33" s="37"/>
      <c r="H33" s="37"/>
      <c r="I33" s="154">
        <v>0.20999999999999999</v>
      </c>
      <c r="J33" s="153">
        <f>ROUND(((SUM(BE124:BE236))*I33),  0)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43</v>
      </c>
      <c r="F34" s="153">
        <f>ROUND((SUM(BF124:BF236)),  0)</f>
        <v>0</v>
      </c>
      <c r="G34" s="37"/>
      <c r="H34" s="37"/>
      <c r="I34" s="154">
        <v>0.14999999999999999</v>
      </c>
      <c r="J34" s="153">
        <f>ROUND(((SUM(BF124:BF236))*I34),  0)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44</v>
      </c>
      <c r="F35" s="153">
        <f>ROUND((SUM(BG124:BG236)),  0)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45</v>
      </c>
      <c r="F36" s="153">
        <f>ROUND((SUM(BH124:BH236)),  0)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46</v>
      </c>
      <c r="F37" s="153">
        <f>ROUND((SUM(BI124:BI236)),  0)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47</v>
      </c>
      <c r="E39" s="157"/>
      <c r="F39" s="157"/>
      <c r="G39" s="158" t="s">
        <v>48</v>
      </c>
      <c r="H39" s="159" t="s">
        <v>49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50</v>
      </c>
      <c r="E50" s="163"/>
      <c r="F50" s="163"/>
      <c r="G50" s="162" t="s">
        <v>51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52</v>
      </c>
      <c r="E61" s="165"/>
      <c r="F61" s="166" t="s">
        <v>53</v>
      </c>
      <c r="G61" s="164" t="s">
        <v>52</v>
      </c>
      <c r="H61" s="165"/>
      <c r="I61" s="165"/>
      <c r="J61" s="167" t="s">
        <v>53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54</v>
      </c>
      <c r="E65" s="168"/>
      <c r="F65" s="168"/>
      <c r="G65" s="162" t="s">
        <v>55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52</v>
      </c>
      <c r="E76" s="165"/>
      <c r="F76" s="166" t="s">
        <v>53</v>
      </c>
      <c r="G76" s="164" t="s">
        <v>52</v>
      </c>
      <c r="H76" s="165"/>
      <c r="I76" s="165"/>
      <c r="J76" s="167" t="s">
        <v>53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Napojení bezodtoké jímky na ČOV MŠ/ZŠ Pěčín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01 - Stavební část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21</v>
      </c>
      <c r="D89" s="39"/>
      <c r="E89" s="39"/>
      <c r="F89" s="26" t="str">
        <f>F12</f>
        <v>Pěčín u Rychnova nad Kněžnou</v>
      </c>
      <c r="G89" s="39"/>
      <c r="H89" s="39"/>
      <c r="I89" s="31" t="s">
        <v>23</v>
      </c>
      <c r="J89" s="78" t="str">
        <f>IF(J12="","",J12)</f>
        <v>9. 6. 2022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25</v>
      </c>
      <c r="D91" s="39"/>
      <c r="E91" s="39"/>
      <c r="F91" s="26" t="str">
        <f>E15</f>
        <v xml:space="preserve"> </v>
      </c>
      <c r="G91" s="39"/>
      <c r="H91" s="39"/>
      <c r="I91" s="31" t="s">
        <v>31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AKVOPRO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J124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104</v>
      </c>
      <c r="E97" s="181"/>
      <c r="F97" s="181"/>
      <c r="G97" s="181"/>
      <c r="H97" s="181"/>
      <c r="I97" s="181"/>
      <c r="J97" s="182">
        <f>J125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105</v>
      </c>
      <c r="E98" s="187"/>
      <c r="F98" s="187"/>
      <c r="G98" s="187"/>
      <c r="H98" s="187"/>
      <c r="I98" s="187"/>
      <c r="J98" s="188">
        <f>J126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106</v>
      </c>
      <c r="E99" s="187"/>
      <c r="F99" s="187"/>
      <c r="G99" s="187"/>
      <c r="H99" s="187"/>
      <c r="I99" s="187"/>
      <c r="J99" s="188">
        <f>J180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107</v>
      </c>
      <c r="E100" s="187"/>
      <c r="F100" s="187"/>
      <c r="G100" s="187"/>
      <c r="H100" s="187"/>
      <c r="I100" s="187"/>
      <c r="J100" s="188">
        <f>J183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108</v>
      </c>
      <c r="E101" s="187"/>
      <c r="F101" s="187"/>
      <c r="G101" s="187"/>
      <c r="H101" s="187"/>
      <c r="I101" s="187"/>
      <c r="J101" s="188">
        <f>J188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109</v>
      </c>
      <c r="E102" s="187"/>
      <c r="F102" s="187"/>
      <c r="G102" s="187"/>
      <c r="H102" s="187"/>
      <c r="I102" s="187"/>
      <c r="J102" s="188">
        <f>J211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110</v>
      </c>
      <c r="E103" s="187"/>
      <c r="F103" s="187"/>
      <c r="G103" s="187"/>
      <c r="H103" s="187"/>
      <c r="I103" s="187"/>
      <c r="J103" s="188">
        <f>J225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111</v>
      </c>
      <c r="E104" s="187"/>
      <c r="F104" s="187"/>
      <c r="G104" s="187"/>
      <c r="H104" s="187"/>
      <c r="I104" s="187"/>
      <c r="J104" s="188">
        <f>J234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112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17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73" t="str">
        <f>E7</f>
        <v>Napojení bezodtoké jímky na ČOV MŠ/ZŠ Pěčín</v>
      </c>
      <c r="F114" s="31"/>
      <c r="G114" s="31"/>
      <c r="H114" s="31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97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E9</f>
        <v>SO 01 - Stavební část</v>
      </c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21</v>
      </c>
      <c r="D118" s="39"/>
      <c r="E118" s="39"/>
      <c r="F118" s="26" t="str">
        <f>F12</f>
        <v>Pěčín u Rychnova nad Kněžnou</v>
      </c>
      <c r="G118" s="39"/>
      <c r="H118" s="39"/>
      <c r="I118" s="31" t="s">
        <v>23</v>
      </c>
      <c r="J118" s="78" t="str">
        <f>IF(J12="","",J12)</f>
        <v>9. 6. 2022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25</v>
      </c>
      <c r="D120" s="39"/>
      <c r="E120" s="39"/>
      <c r="F120" s="26" t="str">
        <f>E15</f>
        <v xml:space="preserve"> </v>
      </c>
      <c r="G120" s="39"/>
      <c r="H120" s="39"/>
      <c r="I120" s="31" t="s">
        <v>31</v>
      </c>
      <c r="J120" s="35" t="str">
        <f>E21</f>
        <v xml:space="preserve"> 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29</v>
      </c>
      <c r="D121" s="39"/>
      <c r="E121" s="39"/>
      <c r="F121" s="26" t="str">
        <f>IF(E18="","",E18)</f>
        <v>Vyplň údaj</v>
      </c>
      <c r="G121" s="39"/>
      <c r="H121" s="39"/>
      <c r="I121" s="31" t="s">
        <v>33</v>
      </c>
      <c r="J121" s="35" t="str">
        <f>E24</f>
        <v>AKVOPRO s.r.o.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90"/>
      <c r="B123" s="191"/>
      <c r="C123" s="192" t="s">
        <v>113</v>
      </c>
      <c r="D123" s="193" t="s">
        <v>62</v>
      </c>
      <c r="E123" s="193" t="s">
        <v>58</v>
      </c>
      <c r="F123" s="193" t="s">
        <v>59</v>
      </c>
      <c r="G123" s="193" t="s">
        <v>114</v>
      </c>
      <c r="H123" s="193" t="s">
        <v>115</v>
      </c>
      <c r="I123" s="193" t="s">
        <v>116</v>
      </c>
      <c r="J123" s="194" t="s">
        <v>101</v>
      </c>
      <c r="K123" s="195" t="s">
        <v>117</v>
      </c>
      <c r="L123" s="196"/>
      <c r="M123" s="99" t="s">
        <v>1</v>
      </c>
      <c r="N123" s="100" t="s">
        <v>41</v>
      </c>
      <c r="O123" s="100" t="s">
        <v>118</v>
      </c>
      <c r="P123" s="100" t="s">
        <v>119</v>
      </c>
      <c r="Q123" s="100" t="s">
        <v>120</v>
      </c>
      <c r="R123" s="100" t="s">
        <v>121</v>
      </c>
      <c r="S123" s="100" t="s">
        <v>122</v>
      </c>
      <c r="T123" s="101" t="s">
        <v>123</v>
      </c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</row>
    <row r="124" s="2" customFormat="1" ht="22.8" customHeight="1">
      <c r="A124" s="37"/>
      <c r="B124" s="38"/>
      <c r="C124" s="106" t="s">
        <v>124</v>
      </c>
      <c r="D124" s="39"/>
      <c r="E124" s="39"/>
      <c r="F124" s="39"/>
      <c r="G124" s="39"/>
      <c r="H124" s="39"/>
      <c r="I124" s="39"/>
      <c r="J124" s="197">
        <f>BK124</f>
        <v>0</v>
      </c>
      <c r="K124" s="39"/>
      <c r="L124" s="43"/>
      <c r="M124" s="102"/>
      <c r="N124" s="198"/>
      <c r="O124" s="103"/>
      <c r="P124" s="199">
        <f>P125</f>
        <v>0</v>
      </c>
      <c r="Q124" s="103"/>
      <c r="R124" s="199">
        <f>R125</f>
        <v>3.0512940800000004</v>
      </c>
      <c r="S124" s="103"/>
      <c r="T124" s="200">
        <f>T125</f>
        <v>2.5498799999999995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76</v>
      </c>
      <c r="AU124" s="16" t="s">
        <v>103</v>
      </c>
      <c r="BK124" s="201">
        <f>BK125</f>
        <v>0</v>
      </c>
    </row>
    <row r="125" s="12" customFormat="1" ht="25.92" customHeight="1">
      <c r="A125" s="12"/>
      <c r="B125" s="202"/>
      <c r="C125" s="203"/>
      <c r="D125" s="204" t="s">
        <v>76</v>
      </c>
      <c r="E125" s="205" t="s">
        <v>125</v>
      </c>
      <c r="F125" s="205" t="s">
        <v>125</v>
      </c>
      <c r="G125" s="203"/>
      <c r="H125" s="203"/>
      <c r="I125" s="206"/>
      <c r="J125" s="207">
        <f>BK125</f>
        <v>0</v>
      </c>
      <c r="K125" s="203"/>
      <c r="L125" s="208"/>
      <c r="M125" s="209"/>
      <c r="N125" s="210"/>
      <c r="O125" s="210"/>
      <c r="P125" s="211">
        <f>P126+P180+P183+P188+P211+P225+P234</f>
        <v>0</v>
      </c>
      <c r="Q125" s="210"/>
      <c r="R125" s="211">
        <f>R126+R180+R183+R188+R211+R225+R234</f>
        <v>3.0512940800000004</v>
      </c>
      <c r="S125" s="210"/>
      <c r="T125" s="212">
        <f>T126+T180+T183+T188+T211+T225+T234</f>
        <v>2.5498799999999995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</v>
      </c>
      <c r="AT125" s="214" t="s">
        <v>76</v>
      </c>
      <c r="AU125" s="214" t="s">
        <v>77</v>
      </c>
      <c r="AY125" s="213" t="s">
        <v>126</v>
      </c>
      <c r="BK125" s="215">
        <f>BK126+BK180+BK183+BK188+BK211+BK225+BK234</f>
        <v>0</v>
      </c>
    </row>
    <row r="126" s="12" customFormat="1" ht="22.8" customHeight="1">
      <c r="A126" s="12"/>
      <c r="B126" s="202"/>
      <c r="C126" s="203"/>
      <c r="D126" s="204" t="s">
        <v>76</v>
      </c>
      <c r="E126" s="216" t="s">
        <v>8</v>
      </c>
      <c r="F126" s="216" t="s">
        <v>127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SUM(P127:P179)</f>
        <v>0</v>
      </c>
      <c r="Q126" s="210"/>
      <c r="R126" s="211">
        <f>SUM(R127:R179)</f>
        <v>0.060838800000000005</v>
      </c>
      <c r="S126" s="210"/>
      <c r="T126" s="212">
        <f>SUM(T127:T179)</f>
        <v>2.4223999999999997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</v>
      </c>
      <c r="AT126" s="214" t="s">
        <v>76</v>
      </c>
      <c r="AU126" s="214" t="s">
        <v>8</v>
      </c>
      <c r="AY126" s="213" t="s">
        <v>126</v>
      </c>
      <c r="BK126" s="215">
        <f>SUM(BK127:BK179)</f>
        <v>0</v>
      </c>
    </row>
    <row r="127" s="2" customFormat="1" ht="24.15" customHeight="1">
      <c r="A127" s="37"/>
      <c r="B127" s="38"/>
      <c r="C127" s="218" t="s">
        <v>8</v>
      </c>
      <c r="D127" s="218" t="s">
        <v>128</v>
      </c>
      <c r="E127" s="219" t="s">
        <v>129</v>
      </c>
      <c r="F127" s="220" t="s">
        <v>130</v>
      </c>
      <c r="G127" s="221" t="s">
        <v>131</v>
      </c>
      <c r="H127" s="222">
        <v>1.76</v>
      </c>
      <c r="I127" s="223"/>
      <c r="J127" s="224">
        <f>ROUND(I127*H127,0)</f>
        <v>0</v>
      </c>
      <c r="K127" s="225"/>
      <c r="L127" s="43"/>
      <c r="M127" s="226" t="s">
        <v>1</v>
      </c>
      <c r="N127" s="227" t="s">
        <v>42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0.26000000000000001</v>
      </c>
      <c r="T127" s="229">
        <f>S127*H127</f>
        <v>0.45760000000000001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132</v>
      </c>
      <c r="AT127" s="230" t="s">
        <v>128</v>
      </c>
      <c r="AU127" s="230" t="s">
        <v>86</v>
      </c>
      <c r="AY127" s="16" t="s">
        <v>126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</v>
      </c>
      <c r="BK127" s="231">
        <f>ROUND(I127*H127,0)</f>
        <v>0</v>
      </c>
      <c r="BL127" s="16" t="s">
        <v>132</v>
      </c>
      <c r="BM127" s="230" t="s">
        <v>133</v>
      </c>
    </row>
    <row r="128" s="2" customFormat="1" ht="24.15" customHeight="1">
      <c r="A128" s="37"/>
      <c r="B128" s="38"/>
      <c r="C128" s="218" t="s">
        <v>86</v>
      </c>
      <c r="D128" s="218" t="s">
        <v>128</v>
      </c>
      <c r="E128" s="219" t="s">
        <v>134</v>
      </c>
      <c r="F128" s="220" t="s">
        <v>135</v>
      </c>
      <c r="G128" s="221" t="s">
        <v>131</v>
      </c>
      <c r="H128" s="222">
        <v>1.76</v>
      </c>
      <c r="I128" s="223"/>
      <c r="J128" s="224">
        <f>ROUND(I128*H128,0)</f>
        <v>0</v>
      </c>
      <c r="K128" s="225"/>
      <c r="L128" s="43"/>
      <c r="M128" s="226" t="s">
        <v>1</v>
      </c>
      <c r="N128" s="227" t="s">
        <v>42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0.17999999999999999</v>
      </c>
      <c r="T128" s="229">
        <f>S128*H128</f>
        <v>0.31679999999999997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132</v>
      </c>
      <c r="AT128" s="230" t="s">
        <v>128</v>
      </c>
      <c r="AU128" s="230" t="s">
        <v>86</v>
      </c>
      <c r="AY128" s="16" t="s">
        <v>126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</v>
      </c>
      <c r="BK128" s="231">
        <f>ROUND(I128*H128,0)</f>
        <v>0</v>
      </c>
      <c r="BL128" s="16" t="s">
        <v>132</v>
      </c>
      <c r="BM128" s="230" t="s">
        <v>136</v>
      </c>
    </row>
    <row r="129" s="2" customFormat="1" ht="24.15" customHeight="1">
      <c r="A129" s="37"/>
      <c r="B129" s="38"/>
      <c r="C129" s="218" t="s">
        <v>137</v>
      </c>
      <c r="D129" s="218" t="s">
        <v>128</v>
      </c>
      <c r="E129" s="219" t="s">
        <v>138</v>
      </c>
      <c r="F129" s="220" t="s">
        <v>139</v>
      </c>
      <c r="G129" s="221" t="s">
        <v>131</v>
      </c>
      <c r="H129" s="222">
        <v>1.76</v>
      </c>
      <c r="I129" s="223"/>
      <c r="J129" s="224">
        <f>ROUND(I129*H129,0)</f>
        <v>0</v>
      </c>
      <c r="K129" s="225"/>
      <c r="L129" s="43"/>
      <c r="M129" s="226" t="s">
        <v>1</v>
      </c>
      <c r="N129" s="227" t="s">
        <v>42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0.75</v>
      </c>
      <c r="T129" s="229">
        <f>S129*H129</f>
        <v>1.3200000000000001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132</v>
      </c>
      <c r="AT129" s="230" t="s">
        <v>128</v>
      </c>
      <c r="AU129" s="230" t="s">
        <v>86</v>
      </c>
      <c r="AY129" s="16" t="s">
        <v>126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</v>
      </c>
      <c r="BK129" s="231">
        <f>ROUND(I129*H129,0)</f>
        <v>0</v>
      </c>
      <c r="BL129" s="16" t="s">
        <v>132</v>
      </c>
      <c r="BM129" s="230" t="s">
        <v>140</v>
      </c>
    </row>
    <row r="130" s="2" customFormat="1" ht="16.5" customHeight="1">
      <c r="A130" s="37"/>
      <c r="B130" s="38"/>
      <c r="C130" s="218" t="s">
        <v>132</v>
      </c>
      <c r="D130" s="218" t="s">
        <v>128</v>
      </c>
      <c r="E130" s="219" t="s">
        <v>141</v>
      </c>
      <c r="F130" s="220" t="s">
        <v>142</v>
      </c>
      <c r="G130" s="221" t="s">
        <v>143</v>
      </c>
      <c r="H130" s="222">
        <v>1.6000000000000001</v>
      </c>
      <c r="I130" s="223"/>
      <c r="J130" s="224">
        <f>ROUND(I130*H130,0)</f>
        <v>0</v>
      </c>
      <c r="K130" s="225"/>
      <c r="L130" s="43"/>
      <c r="M130" s="226" t="s">
        <v>1</v>
      </c>
      <c r="N130" s="227" t="s">
        <v>42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0.20499999999999999</v>
      </c>
      <c r="T130" s="229">
        <f>S130*H130</f>
        <v>0.32800000000000001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132</v>
      </c>
      <c r="AT130" s="230" t="s">
        <v>128</v>
      </c>
      <c r="AU130" s="230" t="s">
        <v>86</v>
      </c>
      <c r="AY130" s="16" t="s">
        <v>126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</v>
      </c>
      <c r="BK130" s="231">
        <f>ROUND(I130*H130,0)</f>
        <v>0</v>
      </c>
      <c r="BL130" s="16" t="s">
        <v>132</v>
      </c>
      <c r="BM130" s="230" t="s">
        <v>144</v>
      </c>
    </row>
    <row r="131" s="2" customFormat="1" ht="24.15" customHeight="1">
      <c r="A131" s="37"/>
      <c r="B131" s="38"/>
      <c r="C131" s="218" t="s">
        <v>145</v>
      </c>
      <c r="D131" s="218" t="s">
        <v>128</v>
      </c>
      <c r="E131" s="219" t="s">
        <v>146</v>
      </c>
      <c r="F131" s="220" t="s">
        <v>147</v>
      </c>
      <c r="G131" s="221" t="s">
        <v>148</v>
      </c>
      <c r="H131" s="222">
        <v>24</v>
      </c>
      <c r="I131" s="223"/>
      <c r="J131" s="224">
        <f>ROUND(I131*H131,0)</f>
        <v>0</v>
      </c>
      <c r="K131" s="225"/>
      <c r="L131" s="43"/>
      <c r="M131" s="226" t="s">
        <v>1</v>
      </c>
      <c r="N131" s="227" t="s">
        <v>42</v>
      </c>
      <c r="O131" s="90"/>
      <c r="P131" s="228">
        <f>O131*H131</f>
        <v>0</v>
      </c>
      <c r="Q131" s="228">
        <v>3.0000000000000001E-05</v>
      </c>
      <c r="R131" s="228">
        <f>Q131*H131</f>
        <v>0.00072000000000000005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132</v>
      </c>
      <c r="AT131" s="230" t="s">
        <v>128</v>
      </c>
      <c r="AU131" s="230" t="s">
        <v>86</v>
      </c>
      <c r="AY131" s="16" t="s">
        <v>126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</v>
      </c>
      <c r="BK131" s="231">
        <f>ROUND(I131*H131,0)</f>
        <v>0</v>
      </c>
      <c r="BL131" s="16" t="s">
        <v>132</v>
      </c>
      <c r="BM131" s="230" t="s">
        <v>149</v>
      </c>
    </row>
    <row r="132" s="13" customFormat="1">
      <c r="A132" s="13"/>
      <c r="B132" s="232"/>
      <c r="C132" s="233"/>
      <c r="D132" s="234" t="s">
        <v>150</v>
      </c>
      <c r="E132" s="235" t="s">
        <v>1</v>
      </c>
      <c r="F132" s="236" t="s">
        <v>151</v>
      </c>
      <c r="G132" s="233"/>
      <c r="H132" s="237">
        <v>24</v>
      </c>
      <c r="I132" s="238"/>
      <c r="J132" s="233"/>
      <c r="K132" s="233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150</v>
      </c>
      <c r="AU132" s="243" t="s">
        <v>86</v>
      </c>
      <c r="AV132" s="13" t="s">
        <v>86</v>
      </c>
      <c r="AW132" s="13" t="s">
        <v>32</v>
      </c>
      <c r="AX132" s="13" t="s">
        <v>8</v>
      </c>
      <c r="AY132" s="243" t="s">
        <v>126</v>
      </c>
    </row>
    <row r="133" s="2" customFormat="1" ht="24.15" customHeight="1">
      <c r="A133" s="37"/>
      <c r="B133" s="38"/>
      <c r="C133" s="218" t="s">
        <v>152</v>
      </c>
      <c r="D133" s="218" t="s">
        <v>128</v>
      </c>
      <c r="E133" s="219" t="s">
        <v>153</v>
      </c>
      <c r="F133" s="220" t="s">
        <v>154</v>
      </c>
      <c r="G133" s="221" t="s">
        <v>143</v>
      </c>
      <c r="H133" s="222">
        <v>36</v>
      </c>
      <c r="I133" s="223"/>
      <c r="J133" s="224">
        <f>ROUND(I133*H133,0)</f>
        <v>0</v>
      </c>
      <c r="K133" s="225"/>
      <c r="L133" s="43"/>
      <c r="M133" s="226" t="s">
        <v>1</v>
      </c>
      <c r="N133" s="227" t="s">
        <v>42</v>
      </c>
      <c r="O133" s="90"/>
      <c r="P133" s="228">
        <f>O133*H133</f>
        <v>0</v>
      </c>
      <c r="Q133" s="228">
        <v>0.00013999999999999999</v>
      </c>
      <c r="R133" s="228">
        <f>Q133*H133</f>
        <v>0.0050399999999999993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132</v>
      </c>
      <c r="AT133" s="230" t="s">
        <v>128</v>
      </c>
      <c r="AU133" s="230" t="s">
        <v>86</v>
      </c>
      <c r="AY133" s="16" t="s">
        <v>126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</v>
      </c>
      <c r="BK133" s="231">
        <f>ROUND(I133*H133,0)</f>
        <v>0</v>
      </c>
      <c r="BL133" s="16" t="s">
        <v>132</v>
      </c>
      <c r="BM133" s="230" t="s">
        <v>155</v>
      </c>
    </row>
    <row r="134" s="2" customFormat="1" ht="24.15" customHeight="1">
      <c r="A134" s="37"/>
      <c r="B134" s="38"/>
      <c r="C134" s="218" t="s">
        <v>156</v>
      </c>
      <c r="D134" s="218" t="s">
        <v>128</v>
      </c>
      <c r="E134" s="219" t="s">
        <v>157</v>
      </c>
      <c r="F134" s="220" t="s">
        <v>158</v>
      </c>
      <c r="G134" s="221" t="s">
        <v>143</v>
      </c>
      <c r="H134" s="222">
        <v>36</v>
      </c>
      <c r="I134" s="223"/>
      <c r="J134" s="224">
        <f>ROUND(I134*H134,0)</f>
        <v>0</v>
      </c>
      <c r="K134" s="225"/>
      <c r="L134" s="43"/>
      <c r="M134" s="226" t="s">
        <v>1</v>
      </c>
      <c r="N134" s="227" t="s">
        <v>42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132</v>
      </c>
      <c r="AT134" s="230" t="s">
        <v>128</v>
      </c>
      <c r="AU134" s="230" t="s">
        <v>86</v>
      </c>
      <c r="AY134" s="16" t="s">
        <v>126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</v>
      </c>
      <c r="BK134" s="231">
        <f>ROUND(I134*H134,0)</f>
        <v>0</v>
      </c>
      <c r="BL134" s="16" t="s">
        <v>132</v>
      </c>
      <c r="BM134" s="230" t="s">
        <v>159</v>
      </c>
    </row>
    <row r="135" s="2" customFormat="1" ht="24.15" customHeight="1">
      <c r="A135" s="37"/>
      <c r="B135" s="38"/>
      <c r="C135" s="218" t="s">
        <v>160</v>
      </c>
      <c r="D135" s="218" t="s">
        <v>128</v>
      </c>
      <c r="E135" s="219" t="s">
        <v>161</v>
      </c>
      <c r="F135" s="220" t="s">
        <v>162</v>
      </c>
      <c r="G135" s="221" t="s">
        <v>143</v>
      </c>
      <c r="H135" s="222">
        <v>3</v>
      </c>
      <c r="I135" s="223"/>
      <c r="J135" s="224">
        <f>ROUND(I135*H135,0)</f>
        <v>0</v>
      </c>
      <c r="K135" s="225"/>
      <c r="L135" s="43"/>
      <c r="M135" s="226" t="s">
        <v>1</v>
      </c>
      <c r="N135" s="227" t="s">
        <v>42</v>
      </c>
      <c r="O135" s="90"/>
      <c r="P135" s="228">
        <f>O135*H135</f>
        <v>0</v>
      </c>
      <c r="Q135" s="228">
        <v>0.00046999999999999999</v>
      </c>
      <c r="R135" s="228">
        <f>Q135*H135</f>
        <v>0.00141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132</v>
      </c>
      <c r="AT135" s="230" t="s">
        <v>128</v>
      </c>
      <c r="AU135" s="230" t="s">
        <v>86</v>
      </c>
      <c r="AY135" s="16" t="s">
        <v>126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</v>
      </c>
      <c r="BK135" s="231">
        <f>ROUND(I135*H135,0)</f>
        <v>0</v>
      </c>
      <c r="BL135" s="16" t="s">
        <v>132</v>
      </c>
      <c r="BM135" s="230" t="s">
        <v>163</v>
      </c>
    </row>
    <row r="136" s="2" customFormat="1" ht="24.15" customHeight="1">
      <c r="A136" s="37"/>
      <c r="B136" s="38"/>
      <c r="C136" s="218" t="s">
        <v>164</v>
      </c>
      <c r="D136" s="218" t="s">
        <v>128</v>
      </c>
      <c r="E136" s="219" t="s">
        <v>165</v>
      </c>
      <c r="F136" s="220" t="s">
        <v>166</v>
      </c>
      <c r="G136" s="221" t="s">
        <v>143</v>
      </c>
      <c r="H136" s="222">
        <v>3</v>
      </c>
      <c r="I136" s="223"/>
      <c r="J136" s="224">
        <f>ROUND(I136*H136,0)</f>
        <v>0</v>
      </c>
      <c r="K136" s="225"/>
      <c r="L136" s="43"/>
      <c r="M136" s="226" t="s">
        <v>1</v>
      </c>
      <c r="N136" s="227" t="s">
        <v>42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132</v>
      </c>
      <c r="AT136" s="230" t="s">
        <v>128</v>
      </c>
      <c r="AU136" s="230" t="s">
        <v>86</v>
      </c>
      <c r="AY136" s="16" t="s">
        <v>126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</v>
      </c>
      <c r="BK136" s="231">
        <f>ROUND(I136*H136,0)</f>
        <v>0</v>
      </c>
      <c r="BL136" s="16" t="s">
        <v>132</v>
      </c>
      <c r="BM136" s="230" t="s">
        <v>167</v>
      </c>
    </row>
    <row r="137" s="2" customFormat="1" ht="16.5" customHeight="1">
      <c r="A137" s="37"/>
      <c r="B137" s="38"/>
      <c r="C137" s="218" t="s">
        <v>168</v>
      </c>
      <c r="D137" s="218" t="s">
        <v>128</v>
      </c>
      <c r="E137" s="219" t="s">
        <v>169</v>
      </c>
      <c r="F137" s="220" t="s">
        <v>170</v>
      </c>
      <c r="G137" s="221" t="s">
        <v>131</v>
      </c>
      <c r="H137" s="222">
        <v>34.579999999999998</v>
      </c>
      <c r="I137" s="223"/>
      <c r="J137" s="224">
        <f>ROUND(I137*H137,0)</f>
        <v>0</v>
      </c>
      <c r="K137" s="225"/>
      <c r="L137" s="43"/>
      <c r="M137" s="226" t="s">
        <v>1</v>
      </c>
      <c r="N137" s="227" t="s">
        <v>42</v>
      </c>
      <c r="O137" s="90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132</v>
      </c>
      <c r="AT137" s="230" t="s">
        <v>128</v>
      </c>
      <c r="AU137" s="230" t="s">
        <v>86</v>
      </c>
      <c r="AY137" s="16" t="s">
        <v>126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</v>
      </c>
      <c r="BK137" s="231">
        <f>ROUND(I137*H137,0)</f>
        <v>0</v>
      </c>
      <c r="BL137" s="16" t="s">
        <v>132</v>
      </c>
      <c r="BM137" s="230" t="s">
        <v>171</v>
      </c>
    </row>
    <row r="138" s="13" customFormat="1">
      <c r="A138" s="13"/>
      <c r="B138" s="232"/>
      <c r="C138" s="233"/>
      <c r="D138" s="234" t="s">
        <v>150</v>
      </c>
      <c r="E138" s="235" t="s">
        <v>1</v>
      </c>
      <c r="F138" s="236" t="s">
        <v>172</v>
      </c>
      <c r="G138" s="233"/>
      <c r="H138" s="237">
        <v>34.579999999999998</v>
      </c>
      <c r="I138" s="238"/>
      <c r="J138" s="233"/>
      <c r="K138" s="233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150</v>
      </c>
      <c r="AU138" s="243" t="s">
        <v>86</v>
      </c>
      <c r="AV138" s="13" t="s">
        <v>86</v>
      </c>
      <c r="AW138" s="13" t="s">
        <v>32</v>
      </c>
      <c r="AX138" s="13" t="s">
        <v>8</v>
      </c>
      <c r="AY138" s="243" t="s">
        <v>126</v>
      </c>
    </row>
    <row r="139" s="2" customFormat="1" ht="24.15" customHeight="1">
      <c r="A139" s="37"/>
      <c r="B139" s="38"/>
      <c r="C139" s="218" t="s">
        <v>173</v>
      </c>
      <c r="D139" s="218" t="s">
        <v>128</v>
      </c>
      <c r="E139" s="219" t="s">
        <v>174</v>
      </c>
      <c r="F139" s="220" t="s">
        <v>175</v>
      </c>
      <c r="G139" s="221" t="s">
        <v>131</v>
      </c>
      <c r="H139" s="222">
        <v>30.393999999999998</v>
      </c>
      <c r="I139" s="223"/>
      <c r="J139" s="224">
        <f>ROUND(I139*H139,0)</f>
        <v>0</v>
      </c>
      <c r="K139" s="225"/>
      <c r="L139" s="43"/>
      <c r="M139" s="226" t="s">
        <v>1</v>
      </c>
      <c r="N139" s="227" t="s">
        <v>42</v>
      </c>
      <c r="O139" s="90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132</v>
      </c>
      <c r="AT139" s="230" t="s">
        <v>128</v>
      </c>
      <c r="AU139" s="230" t="s">
        <v>86</v>
      </c>
      <c r="AY139" s="16" t="s">
        <v>126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</v>
      </c>
      <c r="BK139" s="231">
        <f>ROUND(I139*H139,0)</f>
        <v>0</v>
      </c>
      <c r="BL139" s="16" t="s">
        <v>132</v>
      </c>
      <c r="BM139" s="230" t="s">
        <v>176</v>
      </c>
    </row>
    <row r="140" s="13" customFormat="1">
      <c r="A140" s="13"/>
      <c r="B140" s="232"/>
      <c r="C140" s="233"/>
      <c r="D140" s="234" t="s">
        <v>150</v>
      </c>
      <c r="E140" s="235" t="s">
        <v>1</v>
      </c>
      <c r="F140" s="236" t="s">
        <v>177</v>
      </c>
      <c r="G140" s="233"/>
      <c r="H140" s="237">
        <v>30.393999999999998</v>
      </c>
      <c r="I140" s="238"/>
      <c r="J140" s="233"/>
      <c r="K140" s="233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150</v>
      </c>
      <c r="AU140" s="243" t="s">
        <v>86</v>
      </c>
      <c r="AV140" s="13" t="s">
        <v>86</v>
      </c>
      <c r="AW140" s="13" t="s">
        <v>32</v>
      </c>
      <c r="AX140" s="13" t="s">
        <v>8</v>
      </c>
      <c r="AY140" s="243" t="s">
        <v>126</v>
      </c>
    </row>
    <row r="141" s="2" customFormat="1" ht="24.15" customHeight="1">
      <c r="A141" s="37"/>
      <c r="B141" s="38"/>
      <c r="C141" s="218" t="s">
        <v>178</v>
      </c>
      <c r="D141" s="218" t="s">
        <v>128</v>
      </c>
      <c r="E141" s="219" t="s">
        <v>179</v>
      </c>
      <c r="F141" s="220" t="s">
        <v>180</v>
      </c>
      <c r="G141" s="221" t="s">
        <v>181</v>
      </c>
      <c r="H141" s="222">
        <v>2.5920000000000001</v>
      </c>
      <c r="I141" s="223"/>
      <c r="J141" s="224">
        <f>ROUND(I141*H141,0)</f>
        <v>0</v>
      </c>
      <c r="K141" s="225"/>
      <c r="L141" s="43"/>
      <c r="M141" s="226" t="s">
        <v>1</v>
      </c>
      <c r="N141" s="227" t="s">
        <v>42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132</v>
      </c>
      <c r="AT141" s="230" t="s">
        <v>128</v>
      </c>
      <c r="AU141" s="230" t="s">
        <v>86</v>
      </c>
      <c r="AY141" s="16" t="s">
        <v>126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</v>
      </c>
      <c r="BK141" s="231">
        <f>ROUND(I141*H141,0)</f>
        <v>0</v>
      </c>
      <c r="BL141" s="16" t="s">
        <v>132</v>
      </c>
      <c r="BM141" s="230" t="s">
        <v>182</v>
      </c>
    </row>
    <row r="142" s="2" customFormat="1">
      <c r="A142" s="37"/>
      <c r="B142" s="38"/>
      <c r="C142" s="39"/>
      <c r="D142" s="234" t="s">
        <v>183</v>
      </c>
      <c r="E142" s="39"/>
      <c r="F142" s="244" t="s">
        <v>184</v>
      </c>
      <c r="G142" s="39"/>
      <c r="H142" s="39"/>
      <c r="I142" s="245"/>
      <c r="J142" s="39"/>
      <c r="K142" s="39"/>
      <c r="L142" s="43"/>
      <c r="M142" s="246"/>
      <c r="N142" s="247"/>
      <c r="O142" s="90"/>
      <c r="P142" s="90"/>
      <c r="Q142" s="90"/>
      <c r="R142" s="90"/>
      <c r="S142" s="90"/>
      <c r="T142" s="91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6" t="s">
        <v>183</v>
      </c>
      <c r="AU142" s="16" t="s">
        <v>86</v>
      </c>
    </row>
    <row r="143" s="13" customFormat="1">
      <c r="A143" s="13"/>
      <c r="B143" s="232"/>
      <c r="C143" s="233"/>
      <c r="D143" s="234" t="s">
        <v>150</v>
      </c>
      <c r="E143" s="235" t="s">
        <v>1</v>
      </c>
      <c r="F143" s="236" t="s">
        <v>185</v>
      </c>
      <c r="G143" s="233"/>
      <c r="H143" s="237">
        <v>2.5920000000000001</v>
      </c>
      <c r="I143" s="238"/>
      <c r="J143" s="233"/>
      <c r="K143" s="233"/>
      <c r="L143" s="239"/>
      <c r="M143" s="240"/>
      <c r="N143" s="241"/>
      <c r="O143" s="241"/>
      <c r="P143" s="241"/>
      <c r="Q143" s="241"/>
      <c r="R143" s="241"/>
      <c r="S143" s="241"/>
      <c r="T143" s="24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3" t="s">
        <v>150</v>
      </c>
      <c r="AU143" s="243" t="s">
        <v>86</v>
      </c>
      <c r="AV143" s="13" t="s">
        <v>86</v>
      </c>
      <c r="AW143" s="13" t="s">
        <v>32</v>
      </c>
      <c r="AX143" s="13" t="s">
        <v>8</v>
      </c>
      <c r="AY143" s="243" t="s">
        <v>126</v>
      </c>
    </row>
    <row r="144" s="2" customFormat="1" ht="33" customHeight="1">
      <c r="A144" s="37"/>
      <c r="B144" s="38"/>
      <c r="C144" s="218" t="s">
        <v>186</v>
      </c>
      <c r="D144" s="218" t="s">
        <v>128</v>
      </c>
      <c r="E144" s="219" t="s">
        <v>187</v>
      </c>
      <c r="F144" s="220" t="s">
        <v>188</v>
      </c>
      <c r="G144" s="221" t="s">
        <v>181</v>
      </c>
      <c r="H144" s="222">
        <v>28.986999999999998</v>
      </c>
      <c r="I144" s="223"/>
      <c r="J144" s="224">
        <f>ROUND(I144*H144,0)</f>
        <v>0</v>
      </c>
      <c r="K144" s="225"/>
      <c r="L144" s="43"/>
      <c r="M144" s="226" t="s">
        <v>1</v>
      </c>
      <c r="N144" s="227" t="s">
        <v>42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132</v>
      </c>
      <c r="AT144" s="230" t="s">
        <v>128</v>
      </c>
      <c r="AU144" s="230" t="s">
        <v>86</v>
      </c>
      <c r="AY144" s="16" t="s">
        <v>126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</v>
      </c>
      <c r="BK144" s="231">
        <f>ROUND(I144*H144,0)</f>
        <v>0</v>
      </c>
      <c r="BL144" s="16" t="s">
        <v>132</v>
      </c>
      <c r="BM144" s="230" t="s">
        <v>189</v>
      </c>
    </row>
    <row r="145" s="13" customFormat="1">
      <c r="A145" s="13"/>
      <c r="B145" s="232"/>
      <c r="C145" s="233"/>
      <c r="D145" s="234" t="s">
        <v>150</v>
      </c>
      <c r="E145" s="235" t="s">
        <v>1</v>
      </c>
      <c r="F145" s="236" t="s">
        <v>190</v>
      </c>
      <c r="G145" s="233"/>
      <c r="H145" s="237">
        <v>28.986999999999998</v>
      </c>
      <c r="I145" s="238"/>
      <c r="J145" s="233"/>
      <c r="K145" s="233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150</v>
      </c>
      <c r="AU145" s="243" t="s">
        <v>86</v>
      </c>
      <c r="AV145" s="13" t="s">
        <v>86</v>
      </c>
      <c r="AW145" s="13" t="s">
        <v>32</v>
      </c>
      <c r="AX145" s="13" t="s">
        <v>8</v>
      </c>
      <c r="AY145" s="243" t="s">
        <v>126</v>
      </c>
    </row>
    <row r="146" s="2" customFormat="1" ht="33" customHeight="1">
      <c r="A146" s="37"/>
      <c r="B146" s="38"/>
      <c r="C146" s="218" t="s">
        <v>191</v>
      </c>
      <c r="D146" s="218" t="s">
        <v>128</v>
      </c>
      <c r="E146" s="219" t="s">
        <v>192</v>
      </c>
      <c r="F146" s="220" t="s">
        <v>193</v>
      </c>
      <c r="G146" s="221" t="s">
        <v>181</v>
      </c>
      <c r="H146" s="222">
        <v>27.123999999999999</v>
      </c>
      <c r="I146" s="223"/>
      <c r="J146" s="224">
        <f>ROUND(I146*H146,0)</f>
        <v>0</v>
      </c>
      <c r="K146" s="225"/>
      <c r="L146" s="43"/>
      <c r="M146" s="226" t="s">
        <v>1</v>
      </c>
      <c r="N146" s="227" t="s">
        <v>42</v>
      </c>
      <c r="O146" s="90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132</v>
      </c>
      <c r="AT146" s="230" t="s">
        <v>128</v>
      </c>
      <c r="AU146" s="230" t="s">
        <v>86</v>
      </c>
      <c r="AY146" s="16" t="s">
        <v>126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</v>
      </c>
      <c r="BK146" s="231">
        <f>ROUND(I146*H146,0)</f>
        <v>0</v>
      </c>
      <c r="BL146" s="16" t="s">
        <v>132</v>
      </c>
      <c r="BM146" s="230" t="s">
        <v>194</v>
      </c>
    </row>
    <row r="147" s="13" customFormat="1">
      <c r="A147" s="13"/>
      <c r="B147" s="232"/>
      <c r="C147" s="233"/>
      <c r="D147" s="234" t="s">
        <v>150</v>
      </c>
      <c r="E147" s="235" t="s">
        <v>1</v>
      </c>
      <c r="F147" s="236" t="s">
        <v>195</v>
      </c>
      <c r="G147" s="233"/>
      <c r="H147" s="237">
        <v>27.123999999999999</v>
      </c>
      <c r="I147" s="238"/>
      <c r="J147" s="233"/>
      <c r="K147" s="233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150</v>
      </c>
      <c r="AU147" s="243" t="s">
        <v>86</v>
      </c>
      <c r="AV147" s="13" t="s">
        <v>86</v>
      </c>
      <c r="AW147" s="13" t="s">
        <v>32</v>
      </c>
      <c r="AX147" s="13" t="s">
        <v>8</v>
      </c>
      <c r="AY147" s="243" t="s">
        <v>126</v>
      </c>
    </row>
    <row r="148" s="2" customFormat="1" ht="24.15" customHeight="1">
      <c r="A148" s="37"/>
      <c r="B148" s="38"/>
      <c r="C148" s="218" t="s">
        <v>9</v>
      </c>
      <c r="D148" s="218" t="s">
        <v>128</v>
      </c>
      <c r="E148" s="219" t="s">
        <v>196</v>
      </c>
      <c r="F148" s="220" t="s">
        <v>197</v>
      </c>
      <c r="G148" s="221" t="s">
        <v>181</v>
      </c>
      <c r="H148" s="222">
        <v>1.0800000000000001</v>
      </c>
      <c r="I148" s="223"/>
      <c r="J148" s="224">
        <f>ROUND(I148*H148,0)</f>
        <v>0</v>
      </c>
      <c r="K148" s="225"/>
      <c r="L148" s="43"/>
      <c r="M148" s="226" t="s">
        <v>1</v>
      </c>
      <c r="N148" s="227" t="s">
        <v>42</v>
      </c>
      <c r="O148" s="90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132</v>
      </c>
      <c r="AT148" s="230" t="s">
        <v>128</v>
      </c>
      <c r="AU148" s="230" t="s">
        <v>86</v>
      </c>
      <c r="AY148" s="16" t="s">
        <v>126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</v>
      </c>
      <c r="BK148" s="231">
        <f>ROUND(I148*H148,0)</f>
        <v>0</v>
      </c>
      <c r="BL148" s="16" t="s">
        <v>132</v>
      </c>
      <c r="BM148" s="230" t="s">
        <v>198</v>
      </c>
    </row>
    <row r="149" s="13" customFormat="1">
      <c r="A149" s="13"/>
      <c r="B149" s="232"/>
      <c r="C149" s="233"/>
      <c r="D149" s="234" t="s">
        <v>150</v>
      </c>
      <c r="E149" s="235" t="s">
        <v>1</v>
      </c>
      <c r="F149" s="236" t="s">
        <v>185</v>
      </c>
      <c r="G149" s="233"/>
      <c r="H149" s="237">
        <v>2.5920000000000001</v>
      </c>
      <c r="I149" s="238"/>
      <c r="J149" s="233"/>
      <c r="K149" s="233"/>
      <c r="L149" s="239"/>
      <c r="M149" s="240"/>
      <c r="N149" s="241"/>
      <c r="O149" s="241"/>
      <c r="P149" s="241"/>
      <c r="Q149" s="241"/>
      <c r="R149" s="241"/>
      <c r="S149" s="241"/>
      <c r="T149" s="24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3" t="s">
        <v>150</v>
      </c>
      <c r="AU149" s="243" t="s">
        <v>86</v>
      </c>
      <c r="AV149" s="13" t="s">
        <v>86</v>
      </c>
      <c r="AW149" s="13" t="s">
        <v>32</v>
      </c>
      <c r="AX149" s="13" t="s">
        <v>77</v>
      </c>
      <c r="AY149" s="243" t="s">
        <v>126</v>
      </c>
    </row>
    <row r="150" s="13" customFormat="1">
      <c r="A150" s="13"/>
      <c r="B150" s="232"/>
      <c r="C150" s="233"/>
      <c r="D150" s="234" t="s">
        <v>150</v>
      </c>
      <c r="E150" s="235" t="s">
        <v>1</v>
      </c>
      <c r="F150" s="236" t="s">
        <v>199</v>
      </c>
      <c r="G150" s="233"/>
      <c r="H150" s="237">
        <v>1.0800000000000001</v>
      </c>
      <c r="I150" s="238"/>
      <c r="J150" s="233"/>
      <c r="K150" s="233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150</v>
      </c>
      <c r="AU150" s="243" t="s">
        <v>86</v>
      </c>
      <c r="AV150" s="13" t="s">
        <v>86</v>
      </c>
      <c r="AW150" s="13" t="s">
        <v>32</v>
      </c>
      <c r="AX150" s="13" t="s">
        <v>8</v>
      </c>
      <c r="AY150" s="243" t="s">
        <v>126</v>
      </c>
    </row>
    <row r="151" s="2" customFormat="1" ht="21.75" customHeight="1">
      <c r="A151" s="37"/>
      <c r="B151" s="38"/>
      <c r="C151" s="218" t="s">
        <v>200</v>
      </c>
      <c r="D151" s="218" t="s">
        <v>128</v>
      </c>
      <c r="E151" s="219" t="s">
        <v>201</v>
      </c>
      <c r="F151" s="220" t="s">
        <v>202</v>
      </c>
      <c r="G151" s="221" t="s">
        <v>131</v>
      </c>
      <c r="H151" s="222">
        <v>62.344999999999999</v>
      </c>
      <c r="I151" s="223"/>
      <c r="J151" s="224">
        <f>ROUND(I151*H151,0)</f>
        <v>0</v>
      </c>
      <c r="K151" s="225"/>
      <c r="L151" s="43"/>
      <c r="M151" s="226" t="s">
        <v>1</v>
      </c>
      <c r="N151" s="227" t="s">
        <v>42</v>
      </c>
      <c r="O151" s="90"/>
      <c r="P151" s="228">
        <f>O151*H151</f>
        <v>0</v>
      </c>
      <c r="Q151" s="228">
        <v>0.00084000000000000003</v>
      </c>
      <c r="R151" s="228">
        <f>Q151*H151</f>
        <v>0.052369800000000001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132</v>
      </c>
      <c r="AT151" s="230" t="s">
        <v>128</v>
      </c>
      <c r="AU151" s="230" t="s">
        <v>86</v>
      </c>
      <c r="AY151" s="16" t="s">
        <v>126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</v>
      </c>
      <c r="BK151" s="231">
        <f>ROUND(I151*H151,0)</f>
        <v>0</v>
      </c>
      <c r="BL151" s="16" t="s">
        <v>132</v>
      </c>
      <c r="BM151" s="230" t="s">
        <v>203</v>
      </c>
    </row>
    <row r="152" s="13" customFormat="1">
      <c r="A152" s="13"/>
      <c r="B152" s="232"/>
      <c r="C152" s="233"/>
      <c r="D152" s="234" t="s">
        <v>150</v>
      </c>
      <c r="E152" s="235" t="s">
        <v>1</v>
      </c>
      <c r="F152" s="236" t="s">
        <v>204</v>
      </c>
      <c r="G152" s="233"/>
      <c r="H152" s="237">
        <v>62.344999999999999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150</v>
      </c>
      <c r="AU152" s="243" t="s">
        <v>86</v>
      </c>
      <c r="AV152" s="13" t="s">
        <v>86</v>
      </c>
      <c r="AW152" s="13" t="s">
        <v>32</v>
      </c>
      <c r="AX152" s="13" t="s">
        <v>8</v>
      </c>
      <c r="AY152" s="243" t="s">
        <v>126</v>
      </c>
    </row>
    <row r="153" s="2" customFormat="1" ht="24.15" customHeight="1">
      <c r="A153" s="37"/>
      <c r="B153" s="38"/>
      <c r="C153" s="218" t="s">
        <v>205</v>
      </c>
      <c r="D153" s="218" t="s">
        <v>128</v>
      </c>
      <c r="E153" s="219" t="s">
        <v>206</v>
      </c>
      <c r="F153" s="220" t="s">
        <v>207</v>
      </c>
      <c r="G153" s="221" t="s">
        <v>131</v>
      </c>
      <c r="H153" s="222">
        <v>62.344999999999999</v>
      </c>
      <c r="I153" s="223"/>
      <c r="J153" s="224">
        <f>ROUND(I153*H153,0)</f>
        <v>0</v>
      </c>
      <c r="K153" s="225"/>
      <c r="L153" s="43"/>
      <c r="M153" s="226" t="s">
        <v>1</v>
      </c>
      <c r="N153" s="227" t="s">
        <v>42</v>
      </c>
      <c r="O153" s="90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132</v>
      </c>
      <c r="AT153" s="230" t="s">
        <v>128</v>
      </c>
      <c r="AU153" s="230" t="s">
        <v>86</v>
      </c>
      <c r="AY153" s="16" t="s">
        <v>126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</v>
      </c>
      <c r="BK153" s="231">
        <f>ROUND(I153*H153,0)</f>
        <v>0</v>
      </c>
      <c r="BL153" s="16" t="s">
        <v>132</v>
      </c>
      <c r="BM153" s="230" t="s">
        <v>208</v>
      </c>
    </row>
    <row r="154" s="13" customFormat="1">
      <c r="A154" s="13"/>
      <c r="B154" s="232"/>
      <c r="C154" s="233"/>
      <c r="D154" s="234" t="s">
        <v>150</v>
      </c>
      <c r="E154" s="235" t="s">
        <v>1</v>
      </c>
      <c r="F154" s="236" t="s">
        <v>204</v>
      </c>
      <c r="G154" s="233"/>
      <c r="H154" s="237">
        <v>62.344999999999999</v>
      </c>
      <c r="I154" s="238"/>
      <c r="J154" s="233"/>
      <c r="K154" s="233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150</v>
      </c>
      <c r="AU154" s="243" t="s">
        <v>86</v>
      </c>
      <c r="AV154" s="13" t="s">
        <v>86</v>
      </c>
      <c r="AW154" s="13" t="s">
        <v>32</v>
      </c>
      <c r="AX154" s="13" t="s">
        <v>8</v>
      </c>
      <c r="AY154" s="243" t="s">
        <v>126</v>
      </c>
    </row>
    <row r="155" s="2" customFormat="1" ht="24.15" customHeight="1">
      <c r="A155" s="37"/>
      <c r="B155" s="38"/>
      <c r="C155" s="218" t="s">
        <v>209</v>
      </c>
      <c r="D155" s="218" t="s">
        <v>128</v>
      </c>
      <c r="E155" s="219" t="s">
        <v>210</v>
      </c>
      <c r="F155" s="220" t="s">
        <v>211</v>
      </c>
      <c r="G155" s="221" t="s">
        <v>181</v>
      </c>
      <c r="H155" s="222">
        <v>18.994</v>
      </c>
      <c r="I155" s="223"/>
      <c r="J155" s="224">
        <f>ROUND(I155*H155,0)</f>
        <v>0</v>
      </c>
      <c r="K155" s="225"/>
      <c r="L155" s="43"/>
      <c r="M155" s="226" t="s">
        <v>1</v>
      </c>
      <c r="N155" s="227" t="s">
        <v>42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132</v>
      </c>
      <c r="AT155" s="230" t="s">
        <v>128</v>
      </c>
      <c r="AU155" s="230" t="s">
        <v>86</v>
      </c>
      <c r="AY155" s="16" t="s">
        <v>126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</v>
      </c>
      <c r="BK155" s="231">
        <f>ROUND(I155*H155,0)</f>
        <v>0</v>
      </c>
      <c r="BL155" s="16" t="s">
        <v>132</v>
      </c>
      <c r="BM155" s="230" t="s">
        <v>212</v>
      </c>
    </row>
    <row r="156" s="13" customFormat="1">
      <c r="A156" s="13"/>
      <c r="B156" s="232"/>
      <c r="C156" s="233"/>
      <c r="D156" s="234" t="s">
        <v>150</v>
      </c>
      <c r="E156" s="235" t="s">
        <v>1</v>
      </c>
      <c r="F156" s="236" t="s">
        <v>213</v>
      </c>
      <c r="G156" s="233"/>
      <c r="H156" s="237">
        <v>28.986999999999998</v>
      </c>
      <c r="I156" s="238"/>
      <c r="J156" s="233"/>
      <c r="K156" s="233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150</v>
      </c>
      <c r="AU156" s="243" t="s">
        <v>86</v>
      </c>
      <c r="AV156" s="13" t="s">
        <v>86</v>
      </c>
      <c r="AW156" s="13" t="s">
        <v>32</v>
      </c>
      <c r="AX156" s="13" t="s">
        <v>77</v>
      </c>
      <c r="AY156" s="243" t="s">
        <v>126</v>
      </c>
    </row>
    <row r="157" s="13" customFormat="1">
      <c r="A157" s="13"/>
      <c r="B157" s="232"/>
      <c r="C157" s="233"/>
      <c r="D157" s="234" t="s">
        <v>150</v>
      </c>
      <c r="E157" s="235" t="s">
        <v>1</v>
      </c>
      <c r="F157" s="236" t="s">
        <v>214</v>
      </c>
      <c r="G157" s="233"/>
      <c r="H157" s="237">
        <v>-2.52</v>
      </c>
      <c r="I157" s="238"/>
      <c r="J157" s="233"/>
      <c r="K157" s="233"/>
      <c r="L157" s="239"/>
      <c r="M157" s="240"/>
      <c r="N157" s="241"/>
      <c r="O157" s="241"/>
      <c r="P157" s="241"/>
      <c r="Q157" s="241"/>
      <c r="R157" s="241"/>
      <c r="S157" s="241"/>
      <c r="T157" s="24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3" t="s">
        <v>150</v>
      </c>
      <c r="AU157" s="243" t="s">
        <v>86</v>
      </c>
      <c r="AV157" s="13" t="s">
        <v>86</v>
      </c>
      <c r="AW157" s="13" t="s">
        <v>32</v>
      </c>
      <c r="AX157" s="13" t="s">
        <v>77</v>
      </c>
      <c r="AY157" s="243" t="s">
        <v>126</v>
      </c>
    </row>
    <row r="158" s="13" customFormat="1">
      <c r="A158" s="13"/>
      <c r="B158" s="232"/>
      <c r="C158" s="233"/>
      <c r="D158" s="234" t="s">
        <v>150</v>
      </c>
      <c r="E158" s="235" t="s">
        <v>1</v>
      </c>
      <c r="F158" s="236" t="s">
        <v>215</v>
      </c>
      <c r="G158" s="233"/>
      <c r="H158" s="237">
        <v>-7.4729999999999999</v>
      </c>
      <c r="I158" s="238"/>
      <c r="J158" s="233"/>
      <c r="K158" s="233"/>
      <c r="L158" s="239"/>
      <c r="M158" s="240"/>
      <c r="N158" s="241"/>
      <c r="O158" s="241"/>
      <c r="P158" s="241"/>
      <c r="Q158" s="241"/>
      <c r="R158" s="241"/>
      <c r="S158" s="241"/>
      <c r="T158" s="24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3" t="s">
        <v>150</v>
      </c>
      <c r="AU158" s="243" t="s">
        <v>86</v>
      </c>
      <c r="AV158" s="13" t="s">
        <v>86</v>
      </c>
      <c r="AW158" s="13" t="s">
        <v>32</v>
      </c>
      <c r="AX158" s="13" t="s">
        <v>77</v>
      </c>
      <c r="AY158" s="243" t="s">
        <v>126</v>
      </c>
    </row>
    <row r="159" s="14" customFormat="1">
      <c r="A159" s="14"/>
      <c r="B159" s="248"/>
      <c r="C159" s="249"/>
      <c r="D159" s="234" t="s">
        <v>150</v>
      </c>
      <c r="E159" s="250" t="s">
        <v>1</v>
      </c>
      <c r="F159" s="251" t="s">
        <v>216</v>
      </c>
      <c r="G159" s="249"/>
      <c r="H159" s="252">
        <v>18.994</v>
      </c>
      <c r="I159" s="253"/>
      <c r="J159" s="249"/>
      <c r="K159" s="249"/>
      <c r="L159" s="254"/>
      <c r="M159" s="255"/>
      <c r="N159" s="256"/>
      <c r="O159" s="256"/>
      <c r="P159" s="256"/>
      <c r="Q159" s="256"/>
      <c r="R159" s="256"/>
      <c r="S159" s="256"/>
      <c r="T159" s="25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8" t="s">
        <v>150</v>
      </c>
      <c r="AU159" s="258" t="s">
        <v>86</v>
      </c>
      <c r="AV159" s="14" t="s">
        <v>132</v>
      </c>
      <c r="AW159" s="14" t="s">
        <v>32</v>
      </c>
      <c r="AX159" s="14" t="s">
        <v>8</v>
      </c>
      <c r="AY159" s="258" t="s">
        <v>126</v>
      </c>
    </row>
    <row r="160" s="2" customFormat="1" ht="24.15" customHeight="1">
      <c r="A160" s="37"/>
      <c r="B160" s="38"/>
      <c r="C160" s="218" t="s">
        <v>217</v>
      </c>
      <c r="D160" s="218" t="s">
        <v>128</v>
      </c>
      <c r="E160" s="219" t="s">
        <v>218</v>
      </c>
      <c r="F160" s="220" t="s">
        <v>219</v>
      </c>
      <c r="G160" s="221" t="s">
        <v>181</v>
      </c>
      <c r="H160" s="222">
        <v>21.372</v>
      </c>
      <c r="I160" s="223"/>
      <c r="J160" s="224">
        <f>ROUND(I160*H160,0)</f>
        <v>0</v>
      </c>
      <c r="K160" s="225"/>
      <c r="L160" s="43"/>
      <c r="M160" s="226" t="s">
        <v>1</v>
      </c>
      <c r="N160" s="227" t="s">
        <v>42</v>
      </c>
      <c r="O160" s="90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0" t="s">
        <v>132</v>
      </c>
      <c r="AT160" s="230" t="s">
        <v>128</v>
      </c>
      <c r="AU160" s="230" t="s">
        <v>86</v>
      </c>
      <c r="AY160" s="16" t="s">
        <v>126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6" t="s">
        <v>8</v>
      </c>
      <c r="BK160" s="231">
        <f>ROUND(I160*H160,0)</f>
        <v>0</v>
      </c>
      <c r="BL160" s="16" t="s">
        <v>132</v>
      </c>
      <c r="BM160" s="230" t="s">
        <v>220</v>
      </c>
    </row>
    <row r="161" s="13" customFormat="1">
      <c r="A161" s="13"/>
      <c r="B161" s="232"/>
      <c r="C161" s="233"/>
      <c r="D161" s="234" t="s">
        <v>150</v>
      </c>
      <c r="E161" s="235" t="s">
        <v>1</v>
      </c>
      <c r="F161" s="236" t="s">
        <v>221</v>
      </c>
      <c r="G161" s="233"/>
      <c r="H161" s="237">
        <v>27.123999999999999</v>
      </c>
      <c r="I161" s="238"/>
      <c r="J161" s="233"/>
      <c r="K161" s="233"/>
      <c r="L161" s="239"/>
      <c r="M161" s="240"/>
      <c r="N161" s="241"/>
      <c r="O161" s="241"/>
      <c r="P161" s="241"/>
      <c r="Q161" s="241"/>
      <c r="R161" s="241"/>
      <c r="S161" s="241"/>
      <c r="T161" s="24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3" t="s">
        <v>150</v>
      </c>
      <c r="AU161" s="243" t="s">
        <v>86</v>
      </c>
      <c r="AV161" s="13" t="s">
        <v>86</v>
      </c>
      <c r="AW161" s="13" t="s">
        <v>32</v>
      </c>
      <c r="AX161" s="13" t="s">
        <v>77</v>
      </c>
      <c r="AY161" s="243" t="s">
        <v>126</v>
      </c>
    </row>
    <row r="162" s="13" customFormat="1">
      <c r="A162" s="13"/>
      <c r="B162" s="232"/>
      <c r="C162" s="233"/>
      <c r="D162" s="234" t="s">
        <v>150</v>
      </c>
      <c r="E162" s="235" t="s">
        <v>1</v>
      </c>
      <c r="F162" s="236" t="s">
        <v>222</v>
      </c>
      <c r="G162" s="233"/>
      <c r="H162" s="237">
        <v>-2.1040000000000001</v>
      </c>
      <c r="I162" s="238"/>
      <c r="J162" s="233"/>
      <c r="K162" s="233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150</v>
      </c>
      <c r="AU162" s="243" t="s">
        <v>86</v>
      </c>
      <c r="AV162" s="13" t="s">
        <v>86</v>
      </c>
      <c r="AW162" s="13" t="s">
        <v>32</v>
      </c>
      <c r="AX162" s="13" t="s">
        <v>77</v>
      </c>
      <c r="AY162" s="243" t="s">
        <v>126</v>
      </c>
    </row>
    <row r="163" s="13" customFormat="1">
      <c r="A163" s="13"/>
      <c r="B163" s="232"/>
      <c r="C163" s="233"/>
      <c r="D163" s="234" t="s">
        <v>150</v>
      </c>
      <c r="E163" s="235" t="s">
        <v>1</v>
      </c>
      <c r="F163" s="236" t="s">
        <v>223</v>
      </c>
      <c r="G163" s="233"/>
      <c r="H163" s="237">
        <v>-6.2400000000000002</v>
      </c>
      <c r="I163" s="238"/>
      <c r="J163" s="233"/>
      <c r="K163" s="233"/>
      <c r="L163" s="239"/>
      <c r="M163" s="240"/>
      <c r="N163" s="241"/>
      <c r="O163" s="241"/>
      <c r="P163" s="241"/>
      <c r="Q163" s="241"/>
      <c r="R163" s="241"/>
      <c r="S163" s="241"/>
      <c r="T163" s="24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3" t="s">
        <v>150</v>
      </c>
      <c r="AU163" s="243" t="s">
        <v>86</v>
      </c>
      <c r="AV163" s="13" t="s">
        <v>86</v>
      </c>
      <c r="AW163" s="13" t="s">
        <v>32</v>
      </c>
      <c r="AX163" s="13" t="s">
        <v>77</v>
      </c>
      <c r="AY163" s="243" t="s">
        <v>126</v>
      </c>
    </row>
    <row r="164" s="13" customFormat="1">
      <c r="A164" s="13"/>
      <c r="B164" s="232"/>
      <c r="C164" s="233"/>
      <c r="D164" s="234" t="s">
        <v>150</v>
      </c>
      <c r="E164" s="235" t="s">
        <v>1</v>
      </c>
      <c r="F164" s="236" t="s">
        <v>185</v>
      </c>
      <c r="G164" s="233"/>
      <c r="H164" s="237">
        <v>2.5920000000000001</v>
      </c>
      <c r="I164" s="238"/>
      <c r="J164" s="233"/>
      <c r="K164" s="233"/>
      <c r="L164" s="239"/>
      <c r="M164" s="240"/>
      <c r="N164" s="241"/>
      <c r="O164" s="241"/>
      <c r="P164" s="241"/>
      <c r="Q164" s="241"/>
      <c r="R164" s="241"/>
      <c r="S164" s="241"/>
      <c r="T164" s="24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3" t="s">
        <v>150</v>
      </c>
      <c r="AU164" s="243" t="s">
        <v>86</v>
      </c>
      <c r="AV164" s="13" t="s">
        <v>86</v>
      </c>
      <c r="AW164" s="13" t="s">
        <v>32</v>
      </c>
      <c r="AX164" s="13" t="s">
        <v>77</v>
      </c>
      <c r="AY164" s="243" t="s">
        <v>126</v>
      </c>
    </row>
    <row r="165" s="14" customFormat="1">
      <c r="A165" s="14"/>
      <c r="B165" s="248"/>
      <c r="C165" s="249"/>
      <c r="D165" s="234" t="s">
        <v>150</v>
      </c>
      <c r="E165" s="250" t="s">
        <v>1</v>
      </c>
      <c r="F165" s="251" t="s">
        <v>216</v>
      </c>
      <c r="G165" s="249"/>
      <c r="H165" s="252">
        <v>21.372</v>
      </c>
      <c r="I165" s="253"/>
      <c r="J165" s="249"/>
      <c r="K165" s="249"/>
      <c r="L165" s="254"/>
      <c r="M165" s="255"/>
      <c r="N165" s="256"/>
      <c r="O165" s="256"/>
      <c r="P165" s="256"/>
      <c r="Q165" s="256"/>
      <c r="R165" s="256"/>
      <c r="S165" s="256"/>
      <c r="T165" s="25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8" t="s">
        <v>150</v>
      </c>
      <c r="AU165" s="258" t="s">
        <v>86</v>
      </c>
      <c r="AV165" s="14" t="s">
        <v>132</v>
      </c>
      <c r="AW165" s="14" t="s">
        <v>32</v>
      </c>
      <c r="AX165" s="14" t="s">
        <v>8</v>
      </c>
      <c r="AY165" s="258" t="s">
        <v>126</v>
      </c>
    </row>
    <row r="166" s="2" customFormat="1" ht="24.15" customHeight="1">
      <c r="A166" s="37"/>
      <c r="B166" s="38"/>
      <c r="C166" s="218" t="s">
        <v>224</v>
      </c>
      <c r="D166" s="218" t="s">
        <v>128</v>
      </c>
      <c r="E166" s="219" t="s">
        <v>225</v>
      </c>
      <c r="F166" s="220" t="s">
        <v>226</v>
      </c>
      <c r="G166" s="221" t="s">
        <v>181</v>
      </c>
      <c r="H166" s="222">
        <v>7.4729999999999999</v>
      </c>
      <c r="I166" s="223"/>
      <c r="J166" s="224">
        <f>ROUND(I166*H166,0)</f>
        <v>0</v>
      </c>
      <c r="K166" s="225"/>
      <c r="L166" s="43"/>
      <c r="M166" s="226" t="s">
        <v>1</v>
      </c>
      <c r="N166" s="227" t="s">
        <v>42</v>
      </c>
      <c r="O166" s="90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132</v>
      </c>
      <c r="AT166" s="230" t="s">
        <v>128</v>
      </c>
      <c r="AU166" s="230" t="s">
        <v>86</v>
      </c>
      <c r="AY166" s="16" t="s">
        <v>126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</v>
      </c>
      <c r="BK166" s="231">
        <f>ROUND(I166*H166,0)</f>
        <v>0</v>
      </c>
      <c r="BL166" s="16" t="s">
        <v>132</v>
      </c>
      <c r="BM166" s="230" t="s">
        <v>227</v>
      </c>
    </row>
    <row r="167" s="13" customFormat="1">
      <c r="A167" s="13"/>
      <c r="B167" s="232"/>
      <c r="C167" s="233"/>
      <c r="D167" s="234" t="s">
        <v>150</v>
      </c>
      <c r="E167" s="235" t="s">
        <v>1</v>
      </c>
      <c r="F167" s="236" t="s">
        <v>228</v>
      </c>
      <c r="G167" s="233"/>
      <c r="H167" s="237">
        <v>7.4729999999999999</v>
      </c>
      <c r="I167" s="238"/>
      <c r="J167" s="233"/>
      <c r="K167" s="233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150</v>
      </c>
      <c r="AU167" s="243" t="s">
        <v>86</v>
      </c>
      <c r="AV167" s="13" t="s">
        <v>86</v>
      </c>
      <c r="AW167" s="13" t="s">
        <v>32</v>
      </c>
      <c r="AX167" s="13" t="s">
        <v>8</v>
      </c>
      <c r="AY167" s="243" t="s">
        <v>126</v>
      </c>
    </row>
    <row r="168" s="2" customFormat="1" ht="24.15" customHeight="1">
      <c r="A168" s="37"/>
      <c r="B168" s="38"/>
      <c r="C168" s="218" t="s">
        <v>7</v>
      </c>
      <c r="D168" s="218" t="s">
        <v>128</v>
      </c>
      <c r="E168" s="219" t="s">
        <v>229</v>
      </c>
      <c r="F168" s="220" t="s">
        <v>230</v>
      </c>
      <c r="G168" s="221" t="s">
        <v>181</v>
      </c>
      <c r="H168" s="222">
        <v>13.712999999999999</v>
      </c>
      <c r="I168" s="223"/>
      <c r="J168" s="224">
        <f>ROUND(I168*H168,0)</f>
        <v>0</v>
      </c>
      <c r="K168" s="225"/>
      <c r="L168" s="43"/>
      <c r="M168" s="226" t="s">
        <v>1</v>
      </c>
      <c r="N168" s="227" t="s">
        <v>42</v>
      </c>
      <c r="O168" s="90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132</v>
      </c>
      <c r="AT168" s="230" t="s">
        <v>128</v>
      </c>
      <c r="AU168" s="230" t="s">
        <v>86</v>
      </c>
      <c r="AY168" s="16" t="s">
        <v>126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</v>
      </c>
      <c r="BK168" s="231">
        <f>ROUND(I168*H168,0)</f>
        <v>0</v>
      </c>
      <c r="BL168" s="16" t="s">
        <v>132</v>
      </c>
      <c r="BM168" s="230" t="s">
        <v>231</v>
      </c>
    </row>
    <row r="169" s="13" customFormat="1">
      <c r="A169" s="13"/>
      <c r="B169" s="232"/>
      <c r="C169" s="233"/>
      <c r="D169" s="234" t="s">
        <v>150</v>
      </c>
      <c r="E169" s="235" t="s">
        <v>1</v>
      </c>
      <c r="F169" s="236" t="s">
        <v>232</v>
      </c>
      <c r="G169" s="233"/>
      <c r="H169" s="237">
        <v>6.2400000000000002</v>
      </c>
      <c r="I169" s="238"/>
      <c r="J169" s="233"/>
      <c r="K169" s="233"/>
      <c r="L169" s="239"/>
      <c r="M169" s="240"/>
      <c r="N169" s="241"/>
      <c r="O169" s="241"/>
      <c r="P169" s="241"/>
      <c r="Q169" s="241"/>
      <c r="R169" s="241"/>
      <c r="S169" s="241"/>
      <c r="T169" s="24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3" t="s">
        <v>150</v>
      </c>
      <c r="AU169" s="243" t="s">
        <v>86</v>
      </c>
      <c r="AV169" s="13" t="s">
        <v>86</v>
      </c>
      <c r="AW169" s="13" t="s">
        <v>32</v>
      </c>
      <c r="AX169" s="13" t="s">
        <v>77</v>
      </c>
      <c r="AY169" s="243" t="s">
        <v>126</v>
      </c>
    </row>
    <row r="170" s="13" customFormat="1">
      <c r="A170" s="13"/>
      <c r="B170" s="232"/>
      <c r="C170" s="233"/>
      <c r="D170" s="234" t="s">
        <v>150</v>
      </c>
      <c r="E170" s="235" t="s">
        <v>1</v>
      </c>
      <c r="F170" s="236" t="s">
        <v>228</v>
      </c>
      <c r="G170" s="233"/>
      <c r="H170" s="237">
        <v>7.4729999999999999</v>
      </c>
      <c r="I170" s="238"/>
      <c r="J170" s="233"/>
      <c r="K170" s="233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150</v>
      </c>
      <c r="AU170" s="243" t="s">
        <v>86</v>
      </c>
      <c r="AV170" s="13" t="s">
        <v>86</v>
      </c>
      <c r="AW170" s="13" t="s">
        <v>32</v>
      </c>
      <c r="AX170" s="13" t="s">
        <v>77</v>
      </c>
      <c r="AY170" s="243" t="s">
        <v>126</v>
      </c>
    </row>
    <row r="171" s="14" customFormat="1">
      <c r="A171" s="14"/>
      <c r="B171" s="248"/>
      <c r="C171" s="249"/>
      <c r="D171" s="234" t="s">
        <v>150</v>
      </c>
      <c r="E171" s="250" t="s">
        <v>1</v>
      </c>
      <c r="F171" s="251" t="s">
        <v>216</v>
      </c>
      <c r="G171" s="249"/>
      <c r="H171" s="252">
        <v>13.713000000000001</v>
      </c>
      <c r="I171" s="253"/>
      <c r="J171" s="249"/>
      <c r="K171" s="249"/>
      <c r="L171" s="254"/>
      <c r="M171" s="255"/>
      <c r="N171" s="256"/>
      <c r="O171" s="256"/>
      <c r="P171" s="256"/>
      <c r="Q171" s="256"/>
      <c r="R171" s="256"/>
      <c r="S171" s="256"/>
      <c r="T171" s="25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8" t="s">
        <v>150</v>
      </c>
      <c r="AU171" s="258" t="s">
        <v>86</v>
      </c>
      <c r="AV171" s="14" t="s">
        <v>132</v>
      </c>
      <c r="AW171" s="14" t="s">
        <v>32</v>
      </c>
      <c r="AX171" s="14" t="s">
        <v>8</v>
      </c>
      <c r="AY171" s="258" t="s">
        <v>126</v>
      </c>
    </row>
    <row r="172" s="2" customFormat="1" ht="24.15" customHeight="1">
      <c r="A172" s="37"/>
      <c r="B172" s="38"/>
      <c r="C172" s="218" t="s">
        <v>233</v>
      </c>
      <c r="D172" s="218" t="s">
        <v>128</v>
      </c>
      <c r="E172" s="219" t="s">
        <v>234</v>
      </c>
      <c r="F172" s="220" t="s">
        <v>235</v>
      </c>
      <c r="G172" s="221" t="s">
        <v>181</v>
      </c>
      <c r="H172" s="222">
        <v>6.2400000000000002</v>
      </c>
      <c r="I172" s="223"/>
      <c r="J172" s="224">
        <f>ROUND(I172*H172,0)</f>
        <v>0</v>
      </c>
      <c r="K172" s="225"/>
      <c r="L172" s="43"/>
      <c r="M172" s="226" t="s">
        <v>1</v>
      </c>
      <c r="N172" s="227" t="s">
        <v>42</v>
      </c>
      <c r="O172" s="90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132</v>
      </c>
      <c r="AT172" s="230" t="s">
        <v>128</v>
      </c>
      <c r="AU172" s="230" t="s">
        <v>86</v>
      </c>
      <c r="AY172" s="16" t="s">
        <v>126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</v>
      </c>
      <c r="BK172" s="231">
        <f>ROUND(I172*H172,0)</f>
        <v>0</v>
      </c>
      <c r="BL172" s="16" t="s">
        <v>132</v>
      </c>
      <c r="BM172" s="230" t="s">
        <v>236</v>
      </c>
    </row>
    <row r="173" s="13" customFormat="1">
      <c r="A173" s="13"/>
      <c r="B173" s="232"/>
      <c r="C173" s="233"/>
      <c r="D173" s="234" t="s">
        <v>150</v>
      </c>
      <c r="E173" s="235" t="s">
        <v>1</v>
      </c>
      <c r="F173" s="236" t="s">
        <v>232</v>
      </c>
      <c r="G173" s="233"/>
      <c r="H173" s="237">
        <v>6.2400000000000002</v>
      </c>
      <c r="I173" s="238"/>
      <c r="J173" s="233"/>
      <c r="K173" s="233"/>
      <c r="L173" s="239"/>
      <c r="M173" s="240"/>
      <c r="N173" s="241"/>
      <c r="O173" s="241"/>
      <c r="P173" s="241"/>
      <c r="Q173" s="241"/>
      <c r="R173" s="241"/>
      <c r="S173" s="241"/>
      <c r="T173" s="24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3" t="s">
        <v>150</v>
      </c>
      <c r="AU173" s="243" t="s">
        <v>86</v>
      </c>
      <c r="AV173" s="13" t="s">
        <v>86</v>
      </c>
      <c r="AW173" s="13" t="s">
        <v>32</v>
      </c>
      <c r="AX173" s="13" t="s">
        <v>8</v>
      </c>
      <c r="AY173" s="243" t="s">
        <v>126</v>
      </c>
    </row>
    <row r="174" s="2" customFormat="1" ht="24.15" customHeight="1">
      <c r="A174" s="37"/>
      <c r="B174" s="38"/>
      <c r="C174" s="218" t="s">
        <v>237</v>
      </c>
      <c r="D174" s="218" t="s">
        <v>128</v>
      </c>
      <c r="E174" s="219" t="s">
        <v>238</v>
      </c>
      <c r="F174" s="220" t="s">
        <v>239</v>
      </c>
      <c r="G174" s="221" t="s">
        <v>131</v>
      </c>
      <c r="H174" s="222">
        <v>64.974000000000004</v>
      </c>
      <c r="I174" s="223"/>
      <c r="J174" s="224">
        <f>ROUND(I174*H174,0)</f>
        <v>0</v>
      </c>
      <c r="K174" s="225"/>
      <c r="L174" s="43"/>
      <c r="M174" s="226" t="s">
        <v>1</v>
      </c>
      <c r="N174" s="227" t="s">
        <v>42</v>
      </c>
      <c r="O174" s="90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132</v>
      </c>
      <c r="AT174" s="230" t="s">
        <v>128</v>
      </c>
      <c r="AU174" s="230" t="s">
        <v>86</v>
      </c>
      <c r="AY174" s="16" t="s">
        <v>126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</v>
      </c>
      <c r="BK174" s="231">
        <f>ROUND(I174*H174,0)</f>
        <v>0</v>
      </c>
      <c r="BL174" s="16" t="s">
        <v>132</v>
      </c>
      <c r="BM174" s="230" t="s">
        <v>240</v>
      </c>
    </row>
    <row r="175" s="13" customFormat="1">
      <c r="A175" s="13"/>
      <c r="B175" s="232"/>
      <c r="C175" s="233"/>
      <c r="D175" s="234" t="s">
        <v>150</v>
      </c>
      <c r="E175" s="235" t="s">
        <v>1</v>
      </c>
      <c r="F175" s="236" t="s">
        <v>241</v>
      </c>
      <c r="G175" s="233"/>
      <c r="H175" s="237">
        <v>64.974000000000004</v>
      </c>
      <c r="I175" s="238"/>
      <c r="J175" s="233"/>
      <c r="K175" s="233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150</v>
      </c>
      <c r="AU175" s="243" t="s">
        <v>86</v>
      </c>
      <c r="AV175" s="13" t="s">
        <v>86</v>
      </c>
      <c r="AW175" s="13" t="s">
        <v>32</v>
      </c>
      <c r="AX175" s="13" t="s">
        <v>8</v>
      </c>
      <c r="AY175" s="243" t="s">
        <v>126</v>
      </c>
    </row>
    <row r="176" s="2" customFormat="1" ht="16.5" customHeight="1">
      <c r="A176" s="37"/>
      <c r="B176" s="38"/>
      <c r="C176" s="259" t="s">
        <v>242</v>
      </c>
      <c r="D176" s="259" t="s">
        <v>243</v>
      </c>
      <c r="E176" s="260" t="s">
        <v>244</v>
      </c>
      <c r="F176" s="261" t="s">
        <v>245</v>
      </c>
      <c r="G176" s="262" t="s">
        <v>246</v>
      </c>
      <c r="H176" s="263">
        <v>1.2989999999999999</v>
      </c>
      <c r="I176" s="264"/>
      <c r="J176" s="265">
        <f>ROUND(I176*H176,0)</f>
        <v>0</v>
      </c>
      <c r="K176" s="266"/>
      <c r="L176" s="267"/>
      <c r="M176" s="268" t="s">
        <v>1</v>
      </c>
      <c r="N176" s="269" t="s">
        <v>42</v>
      </c>
      <c r="O176" s="90"/>
      <c r="P176" s="228">
        <f>O176*H176</f>
        <v>0</v>
      </c>
      <c r="Q176" s="228">
        <v>0.001</v>
      </c>
      <c r="R176" s="228">
        <f>Q176*H176</f>
        <v>0.001299</v>
      </c>
      <c r="S176" s="228">
        <v>0</v>
      </c>
      <c r="T176" s="22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0" t="s">
        <v>160</v>
      </c>
      <c r="AT176" s="230" t="s">
        <v>243</v>
      </c>
      <c r="AU176" s="230" t="s">
        <v>86</v>
      </c>
      <c r="AY176" s="16" t="s">
        <v>126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6" t="s">
        <v>8</v>
      </c>
      <c r="BK176" s="231">
        <f>ROUND(I176*H176,0)</f>
        <v>0</v>
      </c>
      <c r="BL176" s="16" t="s">
        <v>132</v>
      </c>
      <c r="BM176" s="230" t="s">
        <v>247</v>
      </c>
    </row>
    <row r="177" s="13" customFormat="1">
      <c r="A177" s="13"/>
      <c r="B177" s="232"/>
      <c r="C177" s="233"/>
      <c r="D177" s="234" t="s">
        <v>150</v>
      </c>
      <c r="E177" s="233"/>
      <c r="F177" s="236" t="s">
        <v>248</v>
      </c>
      <c r="G177" s="233"/>
      <c r="H177" s="237">
        <v>1.2989999999999999</v>
      </c>
      <c r="I177" s="238"/>
      <c r="J177" s="233"/>
      <c r="K177" s="233"/>
      <c r="L177" s="239"/>
      <c r="M177" s="240"/>
      <c r="N177" s="241"/>
      <c r="O177" s="241"/>
      <c r="P177" s="241"/>
      <c r="Q177" s="241"/>
      <c r="R177" s="241"/>
      <c r="S177" s="241"/>
      <c r="T177" s="24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3" t="s">
        <v>150</v>
      </c>
      <c r="AU177" s="243" t="s">
        <v>86</v>
      </c>
      <c r="AV177" s="13" t="s">
        <v>86</v>
      </c>
      <c r="AW177" s="13" t="s">
        <v>4</v>
      </c>
      <c r="AX177" s="13" t="s">
        <v>8</v>
      </c>
      <c r="AY177" s="243" t="s">
        <v>126</v>
      </c>
    </row>
    <row r="178" s="2" customFormat="1" ht="24.15" customHeight="1">
      <c r="A178" s="37"/>
      <c r="B178" s="38"/>
      <c r="C178" s="218" t="s">
        <v>249</v>
      </c>
      <c r="D178" s="218" t="s">
        <v>128</v>
      </c>
      <c r="E178" s="219" t="s">
        <v>250</v>
      </c>
      <c r="F178" s="220" t="s">
        <v>251</v>
      </c>
      <c r="G178" s="221" t="s">
        <v>131</v>
      </c>
      <c r="H178" s="222">
        <v>1.76</v>
      </c>
      <c r="I178" s="223"/>
      <c r="J178" s="224">
        <f>ROUND(I178*H178,0)</f>
        <v>0</v>
      </c>
      <c r="K178" s="225"/>
      <c r="L178" s="43"/>
      <c r="M178" s="226" t="s">
        <v>1</v>
      </c>
      <c r="N178" s="227" t="s">
        <v>42</v>
      </c>
      <c r="O178" s="90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0" t="s">
        <v>132</v>
      </c>
      <c r="AT178" s="230" t="s">
        <v>128</v>
      </c>
      <c r="AU178" s="230" t="s">
        <v>86</v>
      </c>
      <c r="AY178" s="16" t="s">
        <v>126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6" t="s">
        <v>8</v>
      </c>
      <c r="BK178" s="231">
        <f>ROUND(I178*H178,0)</f>
        <v>0</v>
      </c>
      <c r="BL178" s="16" t="s">
        <v>132</v>
      </c>
      <c r="BM178" s="230" t="s">
        <v>252</v>
      </c>
    </row>
    <row r="179" s="13" customFormat="1">
      <c r="A179" s="13"/>
      <c r="B179" s="232"/>
      <c r="C179" s="233"/>
      <c r="D179" s="234" t="s">
        <v>150</v>
      </c>
      <c r="E179" s="235" t="s">
        <v>1</v>
      </c>
      <c r="F179" s="236" t="s">
        <v>253</v>
      </c>
      <c r="G179" s="233"/>
      <c r="H179" s="237">
        <v>1.76</v>
      </c>
      <c r="I179" s="238"/>
      <c r="J179" s="233"/>
      <c r="K179" s="233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150</v>
      </c>
      <c r="AU179" s="243" t="s">
        <v>86</v>
      </c>
      <c r="AV179" s="13" t="s">
        <v>86</v>
      </c>
      <c r="AW179" s="13" t="s">
        <v>32</v>
      </c>
      <c r="AX179" s="13" t="s">
        <v>8</v>
      </c>
      <c r="AY179" s="243" t="s">
        <v>126</v>
      </c>
    </row>
    <row r="180" s="12" customFormat="1" ht="22.8" customHeight="1">
      <c r="A180" s="12"/>
      <c r="B180" s="202"/>
      <c r="C180" s="203"/>
      <c r="D180" s="204" t="s">
        <v>76</v>
      </c>
      <c r="E180" s="216" t="s">
        <v>132</v>
      </c>
      <c r="F180" s="216" t="s">
        <v>254</v>
      </c>
      <c r="G180" s="203"/>
      <c r="H180" s="203"/>
      <c r="I180" s="206"/>
      <c r="J180" s="217">
        <f>BK180</f>
        <v>0</v>
      </c>
      <c r="K180" s="203"/>
      <c r="L180" s="208"/>
      <c r="M180" s="209"/>
      <c r="N180" s="210"/>
      <c r="O180" s="210"/>
      <c r="P180" s="211">
        <f>SUM(P181:P182)</f>
        <v>0</v>
      </c>
      <c r="Q180" s="210"/>
      <c r="R180" s="211">
        <f>SUM(R181:R182)</f>
        <v>0</v>
      </c>
      <c r="S180" s="210"/>
      <c r="T180" s="212">
        <f>SUM(T181:T182)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3" t="s">
        <v>8</v>
      </c>
      <c r="AT180" s="214" t="s">
        <v>76</v>
      </c>
      <c r="AU180" s="214" t="s">
        <v>8</v>
      </c>
      <c r="AY180" s="213" t="s">
        <v>126</v>
      </c>
      <c r="BK180" s="215">
        <f>SUM(BK181:BK182)</f>
        <v>0</v>
      </c>
    </row>
    <row r="181" s="2" customFormat="1" ht="24.15" customHeight="1">
      <c r="A181" s="37"/>
      <c r="B181" s="38"/>
      <c r="C181" s="218" t="s">
        <v>255</v>
      </c>
      <c r="D181" s="218" t="s">
        <v>128</v>
      </c>
      <c r="E181" s="219" t="s">
        <v>256</v>
      </c>
      <c r="F181" s="220" t="s">
        <v>257</v>
      </c>
      <c r="G181" s="221" t="s">
        <v>181</v>
      </c>
      <c r="H181" s="222">
        <v>4.6239999999999997</v>
      </c>
      <c r="I181" s="223"/>
      <c r="J181" s="224">
        <f>ROUND(I181*H181,0)</f>
        <v>0</v>
      </c>
      <c r="K181" s="225"/>
      <c r="L181" s="43"/>
      <c r="M181" s="226" t="s">
        <v>1</v>
      </c>
      <c r="N181" s="227" t="s">
        <v>42</v>
      </c>
      <c r="O181" s="90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0" t="s">
        <v>132</v>
      </c>
      <c r="AT181" s="230" t="s">
        <v>128</v>
      </c>
      <c r="AU181" s="230" t="s">
        <v>86</v>
      </c>
      <c r="AY181" s="16" t="s">
        <v>126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6" t="s">
        <v>8</v>
      </c>
      <c r="BK181" s="231">
        <f>ROUND(I181*H181,0)</f>
        <v>0</v>
      </c>
      <c r="BL181" s="16" t="s">
        <v>132</v>
      </c>
      <c r="BM181" s="230" t="s">
        <v>258</v>
      </c>
    </row>
    <row r="182" s="13" customFormat="1">
      <c r="A182" s="13"/>
      <c r="B182" s="232"/>
      <c r="C182" s="233"/>
      <c r="D182" s="234" t="s">
        <v>150</v>
      </c>
      <c r="E182" s="235" t="s">
        <v>1</v>
      </c>
      <c r="F182" s="236" t="s">
        <v>259</v>
      </c>
      <c r="G182" s="233"/>
      <c r="H182" s="237">
        <v>4.6239999999999997</v>
      </c>
      <c r="I182" s="238"/>
      <c r="J182" s="233"/>
      <c r="K182" s="233"/>
      <c r="L182" s="239"/>
      <c r="M182" s="240"/>
      <c r="N182" s="241"/>
      <c r="O182" s="241"/>
      <c r="P182" s="241"/>
      <c r="Q182" s="241"/>
      <c r="R182" s="241"/>
      <c r="S182" s="241"/>
      <c r="T182" s="24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3" t="s">
        <v>150</v>
      </c>
      <c r="AU182" s="243" t="s">
        <v>86</v>
      </c>
      <c r="AV182" s="13" t="s">
        <v>86</v>
      </c>
      <c r="AW182" s="13" t="s">
        <v>32</v>
      </c>
      <c r="AX182" s="13" t="s">
        <v>8</v>
      </c>
      <c r="AY182" s="243" t="s">
        <v>126</v>
      </c>
    </row>
    <row r="183" s="12" customFormat="1" ht="22.8" customHeight="1">
      <c r="A183" s="12"/>
      <c r="B183" s="202"/>
      <c r="C183" s="203"/>
      <c r="D183" s="204" t="s">
        <v>76</v>
      </c>
      <c r="E183" s="216" t="s">
        <v>145</v>
      </c>
      <c r="F183" s="216" t="s">
        <v>260</v>
      </c>
      <c r="G183" s="203"/>
      <c r="H183" s="203"/>
      <c r="I183" s="206"/>
      <c r="J183" s="217">
        <f>BK183</f>
        <v>0</v>
      </c>
      <c r="K183" s="203"/>
      <c r="L183" s="208"/>
      <c r="M183" s="209"/>
      <c r="N183" s="210"/>
      <c r="O183" s="210"/>
      <c r="P183" s="211">
        <f>SUM(P184:P187)</f>
        <v>0</v>
      </c>
      <c r="Q183" s="210"/>
      <c r="R183" s="211">
        <f>SUM(R184:R187)</f>
        <v>2.2229328000000002</v>
      </c>
      <c r="S183" s="210"/>
      <c r="T183" s="212">
        <f>SUM(T184:T187)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3" t="s">
        <v>8</v>
      </c>
      <c r="AT183" s="214" t="s">
        <v>76</v>
      </c>
      <c r="AU183" s="214" t="s">
        <v>8</v>
      </c>
      <c r="AY183" s="213" t="s">
        <v>126</v>
      </c>
      <c r="BK183" s="215">
        <f>SUM(BK184:BK187)</f>
        <v>0</v>
      </c>
    </row>
    <row r="184" s="2" customFormat="1" ht="24.15" customHeight="1">
      <c r="A184" s="37"/>
      <c r="B184" s="38"/>
      <c r="C184" s="218" t="s">
        <v>261</v>
      </c>
      <c r="D184" s="218" t="s">
        <v>128</v>
      </c>
      <c r="E184" s="219" t="s">
        <v>262</v>
      </c>
      <c r="F184" s="220" t="s">
        <v>263</v>
      </c>
      <c r="G184" s="221" t="s">
        <v>131</v>
      </c>
      <c r="H184" s="222">
        <v>1.76</v>
      </c>
      <c r="I184" s="223"/>
      <c r="J184" s="224">
        <f>ROUND(I184*H184,0)</f>
        <v>0</v>
      </c>
      <c r="K184" s="225"/>
      <c r="L184" s="43"/>
      <c r="M184" s="226" t="s">
        <v>1</v>
      </c>
      <c r="N184" s="227" t="s">
        <v>42</v>
      </c>
      <c r="O184" s="90"/>
      <c r="P184" s="228">
        <f>O184*H184</f>
        <v>0</v>
      </c>
      <c r="Q184" s="228">
        <v>0.23000000000000001</v>
      </c>
      <c r="R184" s="228">
        <f>Q184*H184</f>
        <v>0.40479999999999999</v>
      </c>
      <c r="S184" s="228">
        <v>0</v>
      </c>
      <c r="T184" s="22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0" t="s">
        <v>132</v>
      </c>
      <c r="AT184" s="230" t="s">
        <v>128</v>
      </c>
      <c r="AU184" s="230" t="s">
        <v>86</v>
      </c>
      <c r="AY184" s="16" t="s">
        <v>126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6" t="s">
        <v>8</v>
      </c>
      <c r="BK184" s="231">
        <f>ROUND(I184*H184,0)</f>
        <v>0</v>
      </c>
      <c r="BL184" s="16" t="s">
        <v>132</v>
      </c>
      <c r="BM184" s="230" t="s">
        <v>264</v>
      </c>
    </row>
    <row r="185" s="2" customFormat="1" ht="24.15" customHeight="1">
      <c r="A185" s="37"/>
      <c r="B185" s="38"/>
      <c r="C185" s="218" t="s">
        <v>265</v>
      </c>
      <c r="D185" s="218" t="s">
        <v>128</v>
      </c>
      <c r="E185" s="219" t="s">
        <v>266</v>
      </c>
      <c r="F185" s="220" t="s">
        <v>267</v>
      </c>
      <c r="G185" s="221" t="s">
        <v>131</v>
      </c>
      <c r="H185" s="222">
        <v>1.76</v>
      </c>
      <c r="I185" s="223"/>
      <c r="J185" s="224">
        <f>ROUND(I185*H185,0)</f>
        <v>0</v>
      </c>
      <c r="K185" s="225"/>
      <c r="L185" s="43"/>
      <c r="M185" s="226" t="s">
        <v>1</v>
      </c>
      <c r="N185" s="227" t="s">
        <v>42</v>
      </c>
      <c r="O185" s="90"/>
      <c r="P185" s="228">
        <f>O185*H185</f>
        <v>0</v>
      </c>
      <c r="Q185" s="228">
        <v>0.46000000000000002</v>
      </c>
      <c r="R185" s="228">
        <f>Q185*H185</f>
        <v>0.80959999999999999</v>
      </c>
      <c r="S185" s="228">
        <v>0</v>
      </c>
      <c r="T185" s="22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0" t="s">
        <v>132</v>
      </c>
      <c r="AT185" s="230" t="s">
        <v>128</v>
      </c>
      <c r="AU185" s="230" t="s">
        <v>86</v>
      </c>
      <c r="AY185" s="16" t="s">
        <v>126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6" t="s">
        <v>8</v>
      </c>
      <c r="BK185" s="231">
        <f>ROUND(I185*H185,0)</f>
        <v>0</v>
      </c>
      <c r="BL185" s="16" t="s">
        <v>132</v>
      </c>
      <c r="BM185" s="230" t="s">
        <v>268</v>
      </c>
    </row>
    <row r="186" s="2" customFormat="1" ht="24.15" customHeight="1">
      <c r="A186" s="37"/>
      <c r="B186" s="38"/>
      <c r="C186" s="218" t="s">
        <v>269</v>
      </c>
      <c r="D186" s="218" t="s">
        <v>128</v>
      </c>
      <c r="E186" s="219" t="s">
        <v>266</v>
      </c>
      <c r="F186" s="220" t="s">
        <v>267</v>
      </c>
      <c r="G186" s="221" t="s">
        <v>131</v>
      </c>
      <c r="H186" s="222">
        <v>1.76</v>
      </c>
      <c r="I186" s="223"/>
      <c r="J186" s="224">
        <f>ROUND(I186*H186,0)</f>
        <v>0</v>
      </c>
      <c r="K186" s="225"/>
      <c r="L186" s="43"/>
      <c r="M186" s="226" t="s">
        <v>1</v>
      </c>
      <c r="N186" s="227" t="s">
        <v>42</v>
      </c>
      <c r="O186" s="90"/>
      <c r="P186" s="228">
        <f>O186*H186</f>
        <v>0</v>
      </c>
      <c r="Q186" s="228">
        <v>0.46000000000000002</v>
      </c>
      <c r="R186" s="228">
        <f>Q186*H186</f>
        <v>0.80959999999999999</v>
      </c>
      <c r="S186" s="228">
        <v>0</v>
      </c>
      <c r="T186" s="22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0" t="s">
        <v>132</v>
      </c>
      <c r="AT186" s="230" t="s">
        <v>128</v>
      </c>
      <c r="AU186" s="230" t="s">
        <v>86</v>
      </c>
      <c r="AY186" s="16" t="s">
        <v>126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6" t="s">
        <v>8</v>
      </c>
      <c r="BK186" s="231">
        <f>ROUND(I186*H186,0)</f>
        <v>0</v>
      </c>
      <c r="BL186" s="16" t="s">
        <v>132</v>
      </c>
      <c r="BM186" s="230" t="s">
        <v>270</v>
      </c>
    </row>
    <row r="187" s="2" customFormat="1" ht="24.15" customHeight="1">
      <c r="A187" s="37"/>
      <c r="B187" s="38"/>
      <c r="C187" s="218" t="s">
        <v>271</v>
      </c>
      <c r="D187" s="218" t="s">
        <v>128</v>
      </c>
      <c r="E187" s="219" t="s">
        <v>272</v>
      </c>
      <c r="F187" s="220" t="s">
        <v>273</v>
      </c>
      <c r="G187" s="221" t="s">
        <v>131</v>
      </c>
      <c r="H187" s="222">
        <v>1.76</v>
      </c>
      <c r="I187" s="223"/>
      <c r="J187" s="224">
        <f>ROUND(I187*H187,0)</f>
        <v>0</v>
      </c>
      <c r="K187" s="225"/>
      <c r="L187" s="43"/>
      <c r="M187" s="226" t="s">
        <v>1</v>
      </c>
      <c r="N187" s="227" t="s">
        <v>42</v>
      </c>
      <c r="O187" s="90"/>
      <c r="P187" s="228">
        <f>O187*H187</f>
        <v>0</v>
      </c>
      <c r="Q187" s="228">
        <v>0.11303000000000001</v>
      </c>
      <c r="R187" s="228">
        <f>Q187*H187</f>
        <v>0.19893280000000002</v>
      </c>
      <c r="S187" s="228">
        <v>0</v>
      </c>
      <c r="T187" s="22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0" t="s">
        <v>132</v>
      </c>
      <c r="AT187" s="230" t="s">
        <v>128</v>
      </c>
      <c r="AU187" s="230" t="s">
        <v>86</v>
      </c>
      <c r="AY187" s="16" t="s">
        <v>126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6" t="s">
        <v>8</v>
      </c>
      <c r="BK187" s="231">
        <f>ROUND(I187*H187,0)</f>
        <v>0</v>
      </c>
      <c r="BL187" s="16" t="s">
        <v>132</v>
      </c>
      <c r="BM187" s="230" t="s">
        <v>274</v>
      </c>
    </row>
    <row r="188" s="12" customFormat="1" ht="22.8" customHeight="1">
      <c r="A188" s="12"/>
      <c r="B188" s="202"/>
      <c r="C188" s="203"/>
      <c r="D188" s="204" t="s">
        <v>76</v>
      </c>
      <c r="E188" s="216" t="s">
        <v>160</v>
      </c>
      <c r="F188" s="216" t="s">
        <v>275</v>
      </c>
      <c r="G188" s="203"/>
      <c r="H188" s="203"/>
      <c r="I188" s="206"/>
      <c r="J188" s="217">
        <f>BK188</f>
        <v>0</v>
      </c>
      <c r="K188" s="203"/>
      <c r="L188" s="208"/>
      <c r="M188" s="209"/>
      <c r="N188" s="210"/>
      <c r="O188" s="210"/>
      <c r="P188" s="211">
        <f>SUM(P189:P210)</f>
        <v>0</v>
      </c>
      <c r="Q188" s="210"/>
      <c r="R188" s="211">
        <f>SUM(R189:R210)</f>
        <v>0.51232648000000003</v>
      </c>
      <c r="S188" s="210"/>
      <c r="T188" s="212">
        <f>SUM(T189:T210)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3" t="s">
        <v>8</v>
      </c>
      <c r="AT188" s="214" t="s">
        <v>76</v>
      </c>
      <c r="AU188" s="214" t="s">
        <v>8</v>
      </c>
      <c r="AY188" s="213" t="s">
        <v>126</v>
      </c>
      <c r="BK188" s="215">
        <f>SUM(BK189:BK210)</f>
        <v>0</v>
      </c>
    </row>
    <row r="189" s="2" customFormat="1" ht="33" customHeight="1">
      <c r="A189" s="37"/>
      <c r="B189" s="38"/>
      <c r="C189" s="218" t="s">
        <v>276</v>
      </c>
      <c r="D189" s="218" t="s">
        <v>128</v>
      </c>
      <c r="E189" s="219" t="s">
        <v>277</v>
      </c>
      <c r="F189" s="220" t="s">
        <v>278</v>
      </c>
      <c r="G189" s="221" t="s">
        <v>143</v>
      </c>
      <c r="H189" s="222">
        <v>52.149999999999999</v>
      </c>
      <c r="I189" s="223"/>
      <c r="J189" s="224">
        <f>ROUND(I189*H189,0)</f>
        <v>0</v>
      </c>
      <c r="K189" s="225"/>
      <c r="L189" s="43"/>
      <c r="M189" s="226" t="s">
        <v>1</v>
      </c>
      <c r="N189" s="227" t="s">
        <v>42</v>
      </c>
      <c r="O189" s="90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0" t="s">
        <v>132</v>
      </c>
      <c r="AT189" s="230" t="s">
        <v>128</v>
      </c>
      <c r="AU189" s="230" t="s">
        <v>86</v>
      </c>
      <c r="AY189" s="16" t="s">
        <v>126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6" t="s">
        <v>8</v>
      </c>
      <c r="BK189" s="231">
        <f>ROUND(I189*H189,0)</f>
        <v>0</v>
      </c>
      <c r="BL189" s="16" t="s">
        <v>132</v>
      </c>
      <c r="BM189" s="230" t="s">
        <v>279</v>
      </c>
    </row>
    <row r="190" s="13" customFormat="1">
      <c r="A190" s="13"/>
      <c r="B190" s="232"/>
      <c r="C190" s="233"/>
      <c r="D190" s="234" t="s">
        <v>150</v>
      </c>
      <c r="E190" s="235" t="s">
        <v>1</v>
      </c>
      <c r="F190" s="236" t="s">
        <v>280</v>
      </c>
      <c r="G190" s="233"/>
      <c r="H190" s="237">
        <v>52.149999999999999</v>
      </c>
      <c r="I190" s="238"/>
      <c r="J190" s="233"/>
      <c r="K190" s="233"/>
      <c r="L190" s="239"/>
      <c r="M190" s="240"/>
      <c r="N190" s="241"/>
      <c r="O190" s="241"/>
      <c r="P190" s="241"/>
      <c r="Q190" s="241"/>
      <c r="R190" s="241"/>
      <c r="S190" s="241"/>
      <c r="T190" s="24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3" t="s">
        <v>150</v>
      </c>
      <c r="AU190" s="243" t="s">
        <v>86</v>
      </c>
      <c r="AV190" s="13" t="s">
        <v>86</v>
      </c>
      <c r="AW190" s="13" t="s">
        <v>32</v>
      </c>
      <c r="AX190" s="13" t="s">
        <v>8</v>
      </c>
      <c r="AY190" s="243" t="s">
        <v>126</v>
      </c>
    </row>
    <row r="191" s="2" customFormat="1" ht="16.5" customHeight="1">
      <c r="A191" s="37"/>
      <c r="B191" s="38"/>
      <c r="C191" s="259" t="s">
        <v>281</v>
      </c>
      <c r="D191" s="259" t="s">
        <v>243</v>
      </c>
      <c r="E191" s="260" t="s">
        <v>282</v>
      </c>
      <c r="F191" s="261" t="s">
        <v>283</v>
      </c>
      <c r="G191" s="262" t="s">
        <v>143</v>
      </c>
      <c r="H191" s="263">
        <v>52.932000000000002</v>
      </c>
      <c r="I191" s="264"/>
      <c r="J191" s="265">
        <f>ROUND(I191*H191,0)</f>
        <v>0</v>
      </c>
      <c r="K191" s="266"/>
      <c r="L191" s="267"/>
      <c r="M191" s="268" t="s">
        <v>1</v>
      </c>
      <c r="N191" s="269" t="s">
        <v>42</v>
      </c>
      <c r="O191" s="90"/>
      <c r="P191" s="228">
        <f>O191*H191</f>
        <v>0</v>
      </c>
      <c r="Q191" s="228">
        <v>0.00064000000000000005</v>
      </c>
      <c r="R191" s="228">
        <f>Q191*H191</f>
        <v>0.033876480000000007</v>
      </c>
      <c r="S191" s="228">
        <v>0</v>
      </c>
      <c r="T191" s="22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30" t="s">
        <v>160</v>
      </c>
      <c r="AT191" s="230" t="s">
        <v>243</v>
      </c>
      <c r="AU191" s="230" t="s">
        <v>86</v>
      </c>
      <c r="AY191" s="16" t="s">
        <v>126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6" t="s">
        <v>8</v>
      </c>
      <c r="BK191" s="231">
        <f>ROUND(I191*H191,0)</f>
        <v>0</v>
      </c>
      <c r="BL191" s="16" t="s">
        <v>132</v>
      </c>
      <c r="BM191" s="230" t="s">
        <v>284</v>
      </c>
    </row>
    <row r="192" s="2" customFormat="1">
      <c r="A192" s="37"/>
      <c r="B192" s="38"/>
      <c r="C192" s="39"/>
      <c r="D192" s="234" t="s">
        <v>183</v>
      </c>
      <c r="E192" s="39"/>
      <c r="F192" s="244" t="s">
        <v>285</v>
      </c>
      <c r="G192" s="39"/>
      <c r="H192" s="39"/>
      <c r="I192" s="245"/>
      <c r="J192" s="39"/>
      <c r="K192" s="39"/>
      <c r="L192" s="43"/>
      <c r="M192" s="246"/>
      <c r="N192" s="247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183</v>
      </c>
      <c r="AU192" s="16" t="s">
        <v>86</v>
      </c>
    </row>
    <row r="193" s="13" customFormat="1">
      <c r="A193" s="13"/>
      <c r="B193" s="232"/>
      <c r="C193" s="233"/>
      <c r="D193" s="234" t="s">
        <v>150</v>
      </c>
      <c r="E193" s="235" t="s">
        <v>1</v>
      </c>
      <c r="F193" s="236" t="s">
        <v>286</v>
      </c>
      <c r="G193" s="233"/>
      <c r="H193" s="237">
        <v>52.149999999999999</v>
      </c>
      <c r="I193" s="238"/>
      <c r="J193" s="233"/>
      <c r="K193" s="233"/>
      <c r="L193" s="239"/>
      <c r="M193" s="240"/>
      <c r="N193" s="241"/>
      <c r="O193" s="241"/>
      <c r="P193" s="241"/>
      <c r="Q193" s="241"/>
      <c r="R193" s="241"/>
      <c r="S193" s="241"/>
      <c r="T193" s="24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3" t="s">
        <v>150</v>
      </c>
      <c r="AU193" s="243" t="s">
        <v>86</v>
      </c>
      <c r="AV193" s="13" t="s">
        <v>86</v>
      </c>
      <c r="AW193" s="13" t="s">
        <v>32</v>
      </c>
      <c r="AX193" s="13" t="s">
        <v>8</v>
      </c>
      <c r="AY193" s="243" t="s">
        <v>126</v>
      </c>
    </row>
    <row r="194" s="13" customFormat="1">
      <c r="A194" s="13"/>
      <c r="B194" s="232"/>
      <c r="C194" s="233"/>
      <c r="D194" s="234" t="s">
        <v>150</v>
      </c>
      <c r="E194" s="233"/>
      <c r="F194" s="236" t="s">
        <v>287</v>
      </c>
      <c r="G194" s="233"/>
      <c r="H194" s="237">
        <v>52.932000000000002</v>
      </c>
      <c r="I194" s="238"/>
      <c r="J194" s="233"/>
      <c r="K194" s="233"/>
      <c r="L194" s="239"/>
      <c r="M194" s="240"/>
      <c r="N194" s="241"/>
      <c r="O194" s="241"/>
      <c r="P194" s="241"/>
      <c r="Q194" s="241"/>
      <c r="R194" s="241"/>
      <c r="S194" s="241"/>
      <c r="T194" s="24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3" t="s">
        <v>150</v>
      </c>
      <c r="AU194" s="243" t="s">
        <v>86</v>
      </c>
      <c r="AV194" s="13" t="s">
        <v>86</v>
      </c>
      <c r="AW194" s="13" t="s">
        <v>4</v>
      </c>
      <c r="AX194" s="13" t="s">
        <v>8</v>
      </c>
      <c r="AY194" s="243" t="s">
        <v>126</v>
      </c>
    </row>
    <row r="195" s="2" customFormat="1" ht="24.15" customHeight="1">
      <c r="A195" s="37"/>
      <c r="B195" s="38"/>
      <c r="C195" s="218" t="s">
        <v>288</v>
      </c>
      <c r="D195" s="218" t="s">
        <v>128</v>
      </c>
      <c r="E195" s="219" t="s">
        <v>289</v>
      </c>
      <c r="F195" s="220" t="s">
        <v>290</v>
      </c>
      <c r="G195" s="221" t="s">
        <v>291</v>
      </c>
      <c r="H195" s="222">
        <v>12</v>
      </c>
      <c r="I195" s="223"/>
      <c r="J195" s="224">
        <f>ROUND(I195*H195,0)</f>
        <v>0</v>
      </c>
      <c r="K195" s="225"/>
      <c r="L195" s="43"/>
      <c r="M195" s="226" t="s">
        <v>1</v>
      </c>
      <c r="N195" s="227" t="s">
        <v>42</v>
      </c>
      <c r="O195" s="90"/>
      <c r="P195" s="228">
        <f>O195*H195</f>
        <v>0</v>
      </c>
      <c r="Q195" s="228">
        <v>0</v>
      </c>
      <c r="R195" s="228">
        <f>Q195*H195</f>
        <v>0</v>
      </c>
      <c r="S195" s="228">
        <v>0</v>
      </c>
      <c r="T195" s="22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0" t="s">
        <v>132</v>
      </c>
      <c r="AT195" s="230" t="s">
        <v>128</v>
      </c>
      <c r="AU195" s="230" t="s">
        <v>86</v>
      </c>
      <c r="AY195" s="16" t="s">
        <v>126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6" t="s">
        <v>8</v>
      </c>
      <c r="BK195" s="231">
        <f>ROUND(I195*H195,0)</f>
        <v>0</v>
      </c>
      <c r="BL195" s="16" t="s">
        <v>132</v>
      </c>
      <c r="BM195" s="230" t="s">
        <v>292</v>
      </c>
    </row>
    <row r="196" s="13" customFormat="1">
      <c r="A196" s="13"/>
      <c r="B196" s="232"/>
      <c r="C196" s="233"/>
      <c r="D196" s="234" t="s">
        <v>150</v>
      </c>
      <c r="E196" s="235" t="s">
        <v>1</v>
      </c>
      <c r="F196" s="236" t="s">
        <v>178</v>
      </c>
      <c r="G196" s="233"/>
      <c r="H196" s="237">
        <v>12</v>
      </c>
      <c r="I196" s="238"/>
      <c r="J196" s="233"/>
      <c r="K196" s="233"/>
      <c r="L196" s="239"/>
      <c r="M196" s="240"/>
      <c r="N196" s="241"/>
      <c r="O196" s="241"/>
      <c r="P196" s="241"/>
      <c r="Q196" s="241"/>
      <c r="R196" s="241"/>
      <c r="S196" s="241"/>
      <c r="T196" s="24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3" t="s">
        <v>150</v>
      </c>
      <c r="AU196" s="243" t="s">
        <v>86</v>
      </c>
      <c r="AV196" s="13" t="s">
        <v>86</v>
      </c>
      <c r="AW196" s="13" t="s">
        <v>32</v>
      </c>
      <c r="AX196" s="13" t="s">
        <v>8</v>
      </c>
      <c r="AY196" s="243" t="s">
        <v>126</v>
      </c>
    </row>
    <row r="197" s="2" customFormat="1" ht="16.5" customHeight="1">
      <c r="A197" s="37"/>
      <c r="B197" s="38"/>
      <c r="C197" s="259" t="s">
        <v>293</v>
      </c>
      <c r="D197" s="259" t="s">
        <v>243</v>
      </c>
      <c r="E197" s="260" t="s">
        <v>294</v>
      </c>
      <c r="F197" s="261" t="s">
        <v>295</v>
      </c>
      <c r="G197" s="262" t="s">
        <v>291</v>
      </c>
      <c r="H197" s="263">
        <v>12</v>
      </c>
      <c r="I197" s="264"/>
      <c r="J197" s="265">
        <f>ROUND(I197*H197,0)</f>
        <v>0</v>
      </c>
      <c r="K197" s="266"/>
      <c r="L197" s="267"/>
      <c r="M197" s="268" t="s">
        <v>1</v>
      </c>
      <c r="N197" s="269" t="s">
        <v>42</v>
      </c>
      <c r="O197" s="90"/>
      <c r="P197" s="228">
        <f>O197*H197</f>
        <v>0</v>
      </c>
      <c r="Q197" s="228">
        <v>0.00022000000000000001</v>
      </c>
      <c r="R197" s="228">
        <f>Q197*H197</f>
        <v>0.00264</v>
      </c>
      <c r="S197" s="228">
        <v>0</v>
      </c>
      <c r="T197" s="229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30" t="s">
        <v>160</v>
      </c>
      <c r="AT197" s="230" t="s">
        <v>243</v>
      </c>
      <c r="AU197" s="230" t="s">
        <v>86</v>
      </c>
      <c r="AY197" s="16" t="s">
        <v>126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6" t="s">
        <v>8</v>
      </c>
      <c r="BK197" s="231">
        <f>ROUND(I197*H197,0)</f>
        <v>0</v>
      </c>
      <c r="BL197" s="16" t="s">
        <v>132</v>
      </c>
      <c r="BM197" s="230" t="s">
        <v>296</v>
      </c>
    </row>
    <row r="198" s="13" customFormat="1">
      <c r="A198" s="13"/>
      <c r="B198" s="232"/>
      <c r="C198" s="233"/>
      <c r="D198" s="234" t="s">
        <v>150</v>
      </c>
      <c r="E198" s="235" t="s">
        <v>1</v>
      </c>
      <c r="F198" s="236" t="s">
        <v>297</v>
      </c>
      <c r="G198" s="233"/>
      <c r="H198" s="237">
        <v>4</v>
      </c>
      <c r="I198" s="238"/>
      <c r="J198" s="233"/>
      <c r="K198" s="233"/>
      <c r="L198" s="239"/>
      <c r="M198" s="240"/>
      <c r="N198" s="241"/>
      <c r="O198" s="241"/>
      <c r="P198" s="241"/>
      <c r="Q198" s="241"/>
      <c r="R198" s="241"/>
      <c r="S198" s="241"/>
      <c r="T198" s="24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3" t="s">
        <v>150</v>
      </c>
      <c r="AU198" s="243" t="s">
        <v>86</v>
      </c>
      <c r="AV198" s="13" t="s">
        <v>86</v>
      </c>
      <c r="AW198" s="13" t="s">
        <v>32</v>
      </c>
      <c r="AX198" s="13" t="s">
        <v>77</v>
      </c>
      <c r="AY198" s="243" t="s">
        <v>126</v>
      </c>
    </row>
    <row r="199" s="13" customFormat="1">
      <c r="A199" s="13"/>
      <c r="B199" s="232"/>
      <c r="C199" s="233"/>
      <c r="D199" s="234" t="s">
        <v>150</v>
      </c>
      <c r="E199" s="235" t="s">
        <v>1</v>
      </c>
      <c r="F199" s="236" t="s">
        <v>298</v>
      </c>
      <c r="G199" s="233"/>
      <c r="H199" s="237">
        <v>8</v>
      </c>
      <c r="I199" s="238"/>
      <c r="J199" s="233"/>
      <c r="K199" s="233"/>
      <c r="L199" s="239"/>
      <c r="M199" s="240"/>
      <c r="N199" s="241"/>
      <c r="O199" s="241"/>
      <c r="P199" s="241"/>
      <c r="Q199" s="241"/>
      <c r="R199" s="241"/>
      <c r="S199" s="241"/>
      <c r="T199" s="24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3" t="s">
        <v>150</v>
      </c>
      <c r="AU199" s="243" t="s">
        <v>86</v>
      </c>
      <c r="AV199" s="13" t="s">
        <v>86</v>
      </c>
      <c r="AW199" s="13" t="s">
        <v>32</v>
      </c>
      <c r="AX199" s="13" t="s">
        <v>77</v>
      </c>
      <c r="AY199" s="243" t="s">
        <v>126</v>
      </c>
    </row>
    <row r="200" s="14" customFormat="1">
      <c r="A200" s="14"/>
      <c r="B200" s="248"/>
      <c r="C200" s="249"/>
      <c r="D200" s="234" t="s">
        <v>150</v>
      </c>
      <c r="E200" s="250" t="s">
        <v>1</v>
      </c>
      <c r="F200" s="251" t="s">
        <v>216</v>
      </c>
      <c r="G200" s="249"/>
      <c r="H200" s="252">
        <v>12</v>
      </c>
      <c r="I200" s="253"/>
      <c r="J200" s="249"/>
      <c r="K200" s="249"/>
      <c r="L200" s="254"/>
      <c r="M200" s="255"/>
      <c r="N200" s="256"/>
      <c r="O200" s="256"/>
      <c r="P200" s="256"/>
      <c r="Q200" s="256"/>
      <c r="R200" s="256"/>
      <c r="S200" s="256"/>
      <c r="T200" s="25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8" t="s">
        <v>150</v>
      </c>
      <c r="AU200" s="258" t="s">
        <v>86</v>
      </c>
      <c r="AV200" s="14" t="s">
        <v>132</v>
      </c>
      <c r="AW200" s="14" t="s">
        <v>32</v>
      </c>
      <c r="AX200" s="14" t="s">
        <v>8</v>
      </c>
      <c r="AY200" s="258" t="s">
        <v>126</v>
      </c>
    </row>
    <row r="201" s="2" customFormat="1" ht="24.15" customHeight="1">
      <c r="A201" s="37"/>
      <c r="B201" s="38"/>
      <c r="C201" s="218" t="s">
        <v>299</v>
      </c>
      <c r="D201" s="218" t="s">
        <v>128</v>
      </c>
      <c r="E201" s="219" t="s">
        <v>300</v>
      </c>
      <c r="F201" s="220" t="s">
        <v>301</v>
      </c>
      <c r="G201" s="221" t="s">
        <v>291</v>
      </c>
      <c r="H201" s="222">
        <v>2</v>
      </c>
      <c r="I201" s="223"/>
      <c r="J201" s="224">
        <f>ROUND(I201*H201,0)</f>
        <v>0</v>
      </c>
      <c r="K201" s="225"/>
      <c r="L201" s="43"/>
      <c r="M201" s="226" t="s">
        <v>1</v>
      </c>
      <c r="N201" s="227" t="s">
        <v>42</v>
      </c>
      <c r="O201" s="90"/>
      <c r="P201" s="228">
        <f>O201*H201</f>
        <v>0</v>
      </c>
      <c r="Q201" s="228">
        <v>0</v>
      </c>
      <c r="R201" s="228">
        <f>Q201*H201</f>
        <v>0</v>
      </c>
      <c r="S201" s="228">
        <v>0</v>
      </c>
      <c r="T201" s="22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0" t="s">
        <v>132</v>
      </c>
      <c r="AT201" s="230" t="s">
        <v>128</v>
      </c>
      <c r="AU201" s="230" t="s">
        <v>86</v>
      </c>
      <c r="AY201" s="16" t="s">
        <v>126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6" t="s">
        <v>8</v>
      </c>
      <c r="BK201" s="231">
        <f>ROUND(I201*H201,0)</f>
        <v>0</v>
      </c>
      <c r="BL201" s="16" t="s">
        <v>132</v>
      </c>
      <c r="BM201" s="230" t="s">
        <v>302</v>
      </c>
    </row>
    <row r="202" s="2" customFormat="1" ht="16.5" customHeight="1">
      <c r="A202" s="37"/>
      <c r="B202" s="38"/>
      <c r="C202" s="259" t="s">
        <v>303</v>
      </c>
      <c r="D202" s="259" t="s">
        <v>243</v>
      </c>
      <c r="E202" s="260" t="s">
        <v>304</v>
      </c>
      <c r="F202" s="261" t="s">
        <v>305</v>
      </c>
      <c r="G202" s="262" t="s">
        <v>306</v>
      </c>
      <c r="H202" s="263">
        <v>2</v>
      </c>
      <c r="I202" s="264"/>
      <c r="J202" s="265">
        <f>ROUND(I202*H202,0)</f>
        <v>0</v>
      </c>
      <c r="K202" s="266"/>
      <c r="L202" s="267"/>
      <c r="M202" s="268" t="s">
        <v>1</v>
      </c>
      <c r="N202" s="269" t="s">
        <v>42</v>
      </c>
      <c r="O202" s="90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0" t="s">
        <v>160</v>
      </c>
      <c r="AT202" s="230" t="s">
        <v>243</v>
      </c>
      <c r="AU202" s="230" t="s">
        <v>86</v>
      </c>
      <c r="AY202" s="16" t="s">
        <v>126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6" t="s">
        <v>8</v>
      </c>
      <c r="BK202" s="231">
        <f>ROUND(I202*H202,0)</f>
        <v>0</v>
      </c>
      <c r="BL202" s="16" t="s">
        <v>132</v>
      </c>
      <c r="BM202" s="230" t="s">
        <v>307</v>
      </c>
    </row>
    <row r="203" s="2" customFormat="1" ht="24.15" customHeight="1">
      <c r="A203" s="37"/>
      <c r="B203" s="38"/>
      <c r="C203" s="218" t="s">
        <v>308</v>
      </c>
      <c r="D203" s="218" t="s">
        <v>128</v>
      </c>
      <c r="E203" s="219" t="s">
        <v>309</v>
      </c>
      <c r="F203" s="220" t="s">
        <v>310</v>
      </c>
      <c r="G203" s="221" t="s">
        <v>291</v>
      </c>
      <c r="H203" s="222">
        <v>6</v>
      </c>
      <c r="I203" s="223"/>
      <c r="J203" s="224">
        <f>ROUND(I203*H203,0)</f>
        <v>0</v>
      </c>
      <c r="K203" s="225"/>
      <c r="L203" s="43"/>
      <c r="M203" s="226" t="s">
        <v>1</v>
      </c>
      <c r="N203" s="227" t="s">
        <v>42</v>
      </c>
      <c r="O203" s="90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30" t="s">
        <v>132</v>
      </c>
      <c r="AT203" s="230" t="s">
        <v>128</v>
      </c>
      <c r="AU203" s="230" t="s">
        <v>86</v>
      </c>
      <c r="AY203" s="16" t="s">
        <v>126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6" t="s">
        <v>8</v>
      </c>
      <c r="BK203" s="231">
        <f>ROUND(I203*H203,0)</f>
        <v>0</v>
      </c>
      <c r="BL203" s="16" t="s">
        <v>132</v>
      </c>
      <c r="BM203" s="230" t="s">
        <v>311</v>
      </c>
    </row>
    <row r="204" s="2" customFormat="1" ht="16.5" customHeight="1">
      <c r="A204" s="37"/>
      <c r="B204" s="38"/>
      <c r="C204" s="259" t="s">
        <v>312</v>
      </c>
      <c r="D204" s="259" t="s">
        <v>243</v>
      </c>
      <c r="E204" s="260" t="s">
        <v>313</v>
      </c>
      <c r="F204" s="261" t="s">
        <v>314</v>
      </c>
      <c r="G204" s="262" t="s">
        <v>291</v>
      </c>
      <c r="H204" s="263">
        <v>6</v>
      </c>
      <c r="I204" s="264"/>
      <c r="J204" s="265">
        <f>ROUND(I204*H204,0)</f>
        <v>0</v>
      </c>
      <c r="K204" s="266"/>
      <c r="L204" s="267"/>
      <c r="M204" s="268" t="s">
        <v>1</v>
      </c>
      <c r="N204" s="269" t="s">
        <v>42</v>
      </c>
      <c r="O204" s="90"/>
      <c r="P204" s="228">
        <f>O204*H204</f>
        <v>0</v>
      </c>
      <c r="Q204" s="228">
        <v>0.00025999999999999998</v>
      </c>
      <c r="R204" s="228">
        <f>Q204*H204</f>
        <v>0.0015599999999999998</v>
      </c>
      <c r="S204" s="228">
        <v>0</v>
      </c>
      <c r="T204" s="22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0" t="s">
        <v>160</v>
      </c>
      <c r="AT204" s="230" t="s">
        <v>243</v>
      </c>
      <c r="AU204" s="230" t="s">
        <v>86</v>
      </c>
      <c r="AY204" s="16" t="s">
        <v>126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6" t="s">
        <v>8</v>
      </c>
      <c r="BK204" s="231">
        <f>ROUND(I204*H204,0)</f>
        <v>0</v>
      </c>
      <c r="BL204" s="16" t="s">
        <v>132</v>
      </c>
      <c r="BM204" s="230" t="s">
        <v>315</v>
      </c>
    </row>
    <row r="205" s="2" customFormat="1" ht="24.15" customHeight="1">
      <c r="A205" s="37"/>
      <c r="B205" s="38"/>
      <c r="C205" s="218" t="s">
        <v>316</v>
      </c>
      <c r="D205" s="218" t="s">
        <v>128</v>
      </c>
      <c r="E205" s="219" t="s">
        <v>317</v>
      </c>
      <c r="F205" s="220" t="s">
        <v>318</v>
      </c>
      <c r="G205" s="221" t="s">
        <v>291</v>
      </c>
      <c r="H205" s="222">
        <v>1</v>
      </c>
      <c r="I205" s="223"/>
      <c r="J205" s="224">
        <f>ROUND(I205*H205,0)</f>
        <v>0</v>
      </c>
      <c r="K205" s="225"/>
      <c r="L205" s="43"/>
      <c r="M205" s="226" t="s">
        <v>1</v>
      </c>
      <c r="N205" s="227" t="s">
        <v>42</v>
      </c>
      <c r="O205" s="90"/>
      <c r="P205" s="228">
        <f>O205*H205</f>
        <v>0</v>
      </c>
      <c r="Q205" s="228">
        <v>0</v>
      </c>
      <c r="R205" s="228">
        <f>Q205*H205</f>
        <v>0</v>
      </c>
      <c r="S205" s="228">
        <v>0</v>
      </c>
      <c r="T205" s="229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0" t="s">
        <v>132</v>
      </c>
      <c r="AT205" s="230" t="s">
        <v>128</v>
      </c>
      <c r="AU205" s="230" t="s">
        <v>86</v>
      </c>
      <c r="AY205" s="16" t="s">
        <v>126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6" t="s">
        <v>8</v>
      </c>
      <c r="BK205" s="231">
        <f>ROUND(I205*H205,0)</f>
        <v>0</v>
      </c>
      <c r="BL205" s="16" t="s">
        <v>132</v>
      </c>
      <c r="BM205" s="230" t="s">
        <v>319</v>
      </c>
    </row>
    <row r="206" s="2" customFormat="1" ht="16.5" customHeight="1">
      <c r="A206" s="37"/>
      <c r="B206" s="38"/>
      <c r="C206" s="259" t="s">
        <v>320</v>
      </c>
      <c r="D206" s="259" t="s">
        <v>243</v>
      </c>
      <c r="E206" s="260" t="s">
        <v>321</v>
      </c>
      <c r="F206" s="261" t="s">
        <v>322</v>
      </c>
      <c r="G206" s="262" t="s">
        <v>291</v>
      </c>
      <c r="H206" s="263">
        <v>1</v>
      </c>
      <c r="I206" s="264"/>
      <c r="J206" s="265">
        <f>ROUND(I206*H206,0)</f>
        <v>0</v>
      </c>
      <c r="K206" s="266"/>
      <c r="L206" s="267"/>
      <c r="M206" s="268" t="s">
        <v>1</v>
      </c>
      <c r="N206" s="269" t="s">
        <v>42</v>
      </c>
      <c r="O206" s="90"/>
      <c r="P206" s="228">
        <f>O206*H206</f>
        <v>0</v>
      </c>
      <c r="Q206" s="228">
        <v>0.00032000000000000003</v>
      </c>
      <c r="R206" s="228">
        <f>Q206*H206</f>
        <v>0.00032000000000000003</v>
      </c>
      <c r="S206" s="228">
        <v>0</v>
      </c>
      <c r="T206" s="229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0" t="s">
        <v>160</v>
      </c>
      <c r="AT206" s="230" t="s">
        <v>243</v>
      </c>
      <c r="AU206" s="230" t="s">
        <v>86</v>
      </c>
      <c r="AY206" s="16" t="s">
        <v>126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6" t="s">
        <v>8</v>
      </c>
      <c r="BK206" s="231">
        <f>ROUND(I206*H206,0)</f>
        <v>0</v>
      </c>
      <c r="BL206" s="16" t="s">
        <v>132</v>
      </c>
      <c r="BM206" s="230" t="s">
        <v>323</v>
      </c>
    </row>
    <row r="207" s="2" customFormat="1" ht="16.5" customHeight="1">
      <c r="A207" s="37"/>
      <c r="B207" s="38"/>
      <c r="C207" s="218" t="s">
        <v>324</v>
      </c>
      <c r="D207" s="218" t="s">
        <v>128</v>
      </c>
      <c r="E207" s="219" t="s">
        <v>325</v>
      </c>
      <c r="F207" s="220" t="s">
        <v>326</v>
      </c>
      <c r="G207" s="221" t="s">
        <v>143</v>
      </c>
      <c r="H207" s="222">
        <v>112</v>
      </c>
      <c r="I207" s="223"/>
      <c r="J207" s="224">
        <f>ROUND(I207*H207,0)</f>
        <v>0</v>
      </c>
      <c r="K207" s="225"/>
      <c r="L207" s="43"/>
      <c r="M207" s="226" t="s">
        <v>1</v>
      </c>
      <c r="N207" s="227" t="s">
        <v>42</v>
      </c>
      <c r="O207" s="90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30" t="s">
        <v>132</v>
      </c>
      <c r="AT207" s="230" t="s">
        <v>128</v>
      </c>
      <c r="AU207" s="230" t="s">
        <v>86</v>
      </c>
      <c r="AY207" s="16" t="s">
        <v>126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6" t="s">
        <v>8</v>
      </c>
      <c r="BK207" s="231">
        <f>ROUND(I207*H207,0)</f>
        <v>0</v>
      </c>
      <c r="BL207" s="16" t="s">
        <v>132</v>
      </c>
      <c r="BM207" s="230" t="s">
        <v>327</v>
      </c>
    </row>
    <row r="208" s="2" customFormat="1" ht="24.15" customHeight="1">
      <c r="A208" s="37"/>
      <c r="B208" s="38"/>
      <c r="C208" s="218" t="s">
        <v>328</v>
      </c>
      <c r="D208" s="218" t="s">
        <v>128</v>
      </c>
      <c r="E208" s="219" t="s">
        <v>329</v>
      </c>
      <c r="F208" s="220" t="s">
        <v>330</v>
      </c>
      <c r="G208" s="221" t="s">
        <v>291</v>
      </c>
      <c r="H208" s="222">
        <v>1</v>
      </c>
      <c r="I208" s="223"/>
      <c r="J208" s="224">
        <f>ROUND(I208*H208,0)</f>
        <v>0</v>
      </c>
      <c r="K208" s="225"/>
      <c r="L208" s="43"/>
      <c r="M208" s="226" t="s">
        <v>1</v>
      </c>
      <c r="N208" s="227" t="s">
        <v>42</v>
      </c>
      <c r="O208" s="90"/>
      <c r="P208" s="228">
        <f>O208*H208</f>
        <v>0</v>
      </c>
      <c r="Q208" s="228">
        <v>0.45937</v>
      </c>
      <c r="R208" s="228">
        <f>Q208*H208</f>
        <v>0.45937</v>
      </c>
      <c r="S208" s="228">
        <v>0</v>
      </c>
      <c r="T208" s="229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30" t="s">
        <v>132</v>
      </c>
      <c r="AT208" s="230" t="s">
        <v>128</v>
      </c>
      <c r="AU208" s="230" t="s">
        <v>86</v>
      </c>
      <c r="AY208" s="16" t="s">
        <v>126</v>
      </c>
      <c r="BE208" s="231">
        <f>IF(N208="základní",J208,0)</f>
        <v>0</v>
      </c>
      <c r="BF208" s="231">
        <f>IF(N208="snížená",J208,0)</f>
        <v>0</v>
      </c>
      <c r="BG208" s="231">
        <f>IF(N208="zákl. přenesená",J208,0)</f>
        <v>0</v>
      </c>
      <c r="BH208" s="231">
        <f>IF(N208="sníž. přenesená",J208,0)</f>
        <v>0</v>
      </c>
      <c r="BI208" s="231">
        <f>IF(N208="nulová",J208,0)</f>
        <v>0</v>
      </c>
      <c r="BJ208" s="16" t="s">
        <v>8</v>
      </c>
      <c r="BK208" s="231">
        <f>ROUND(I208*H208,0)</f>
        <v>0</v>
      </c>
      <c r="BL208" s="16" t="s">
        <v>132</v>
      </c>
      <c r="BM208" s="230" t="s">
        <v>331</v>
      </c>
    </row>
    <row r="209" s="2" customFormat="1" ht="16.5" customHeight="1">
      <c r="A209" s="37"/>
      <c r="B209" s="38"/>
      <c r="C209" s="218" t="s">
        <v>332</v>
      </c>
      <c r="D209" s="218" t="s">
        <v>128</v>
      </c>
      <c r="E209" s="219" t="s">
        <v>333</v>
      </c>
      <c r="F209" s="220" t="s">
        <v>334</v>
      </c>
      <c r="G209" s="221" t="s">
        <v>143</v>
      </c>
      <c r="H209" s="222">
        <v>52</v>
      </c>
      <c r="I209" s="223"/>
      <c r="J209" s="224">
        <f>ROUND(I209*H209,0)</f>
        <v>0</v>
      </c>
      <c r="K209" s="225"/>
      <c r="L209" s="43"/>
      <c r="M209" s="226" t="s">
        <v>1</v>
      </c>
      <c r="N209" s="227" t="s">
        <v>42</v>
      </c>
      <c r="O209" s="90"/>
      <c r="P209" s="228">
        <f>O209*H209</f>
        <v>0</v>
      </c>
      <c r="Q209" s="228">
        <v>0.00019000000000000001</v>
      </c>
      <c r="R209" s="228">
        <f>Q209*H209</f>
        <v>0.0098799999999999999</v>
      </c>
      <c r="S209" s="228">
        <v>0</v>
      </c>
      <c r="T209" s="22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0" t="s">
        <v>132</v>
      </c>
      <c r="AT209" s="230" t="s">
        <v>128</v>
      </c>
      <c r="AU209" s="230" t="s">
        <v>86</v>
      </c>
      <c r="AY209" s="16" t="s">
        <v>126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6" t="s">
        <v>8</v>
      </c>
      <c r="BK209" s="231">
        <f>ROUND(I209*H209,0)</f>
        <v>0</v>
      </c>
      <c r="BL209" s="16" t="s">
        <v>132</v>
      </c>
      <c r="BM209" s="230" t="s">
        <v>335</v>
      </c>
    </row>
    <row r="210" s="2" customFormat="1" ht="21.75" customHeight="1">
      <c r="A210" s="37"/>
      <c r="B210" s="38"/>
      <c r="C210" s="218" t="s">
        <v>336</v>
      </c>
      <c r="D210" s="218" t="s">
        <v>128</v>
      </c>
      <c r="E210" s="219" t="s">
        <v>337</v>
      </c>
      <c r="F210" s="220" t="s">
        <v>338</v>
      </c>
      <c r="G210" s="221" t="s">
        <v>143</v>
      </c>
      <c r="H210" s="222">
        <v>52</v>
      </c>
      <c r="I210" s="223"/>
      <c r="J210" s="224">
        <f>ROUND(I210*H210,0)</f>
        <v>0</v>
      </c>
      <c r="K210" s="225"/>
      <c r="L210" s="43"/>
      <c r="M210" s="226" t="s">
        <v>1</v>
      </c>
      <c r="N210" s="227" t="s">
        <v>42</v>
      </c>
      <c r="O210" s="90"/>
      <c r="P210" s="228">
        <f>O210*H210</f>
        <v>0</v>
      </c>
      <c r="Q210" s="228">
        <v>9.0000000000000006E-05</v>
      </c>
      <c r="R210" s="228">
        <f>Q210*H210</f>
        <v>0.0046800000000000001</v>
      </c>
      <c r="S210" s="228">
        <v>0</v>
      </c>
      <c r="T210" s="229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30" t="s">
        <v>132</v>
      </c>
      <c r="AT210" s="230" t="s">
        <v>128</v>
      </c>
      <c r="AU210" s="230" t="s">
        <v>86</v>
      </c>
      <c r="AY210" s="16" t="s">
        <v>126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6" t="s">
        <v>8</v>
      </c>
      <c r="BK210" s="231">
        <f>ROUND(I210*H210,0)</f>
        <v>0</v>
      </c>
      <c r="BL210" s="16" t="s">
        <v>132</v>
      </c>
      <c r="BM210" s="230" t="s">
        <v>339</v>
      </c>
    </row>
    <row r="211" s="12" customFormat="1" ht="22.8" customHeight="1">
      <c r="A211" s="12"/>
      <c r="B211" s="202"/>
      <c r="C211" s="203"/>
      <c r="D211" s="204" t="s">
        <v>76</v>
      </c>
      <c r="E211" s="216" t="s">
        <v>164</v>
      </c>
      <c r="F211" s="216" t="s">
        <v>340</v>
      </c>
      <c r="G211" s="203"/>
      <c r="H211" s="203"/>
      <c r="I211" s="206"/>
      <c r="J211" s="217">
        <f>BK211</f>
        <v>0</v>
      </c>
      <c r="K211" s="203"/>
      <c r="L211" s="208"/>
      <c r="M211" s="209"/>
      <c r="N211" s="210"/>
      <c r="O211" s="210"/>
      <c r="P211" s="211">
        <f>SUM(P212:P224)</f>
        <v>0</v>
      </c>
      <c r="Q211" s="210"/>
      <c r="R211" s="211">
        <f>SUM(R212:R224)</f>
        <v>0.25519600000000003</v>
      </c>
      <c r="S211" s="210"/>
      <c r="T211" s="212">
        <f>SUM(T212:T224)</f>
        <v>0.12748000000000001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3" t="s">
        <v>8</v>
      </c>
      <c r="AT211" s="214" t="s">
        <v>76</v>
      </c>
      <c r="AU211" s="214" t="s">
        <v>8</v>
      </c>
      <c r="AY211" s="213" t="s">
        <v>126</v>
      </c>
      <c r="BK211" s="215">
        <f>SUM(BK212:BK224)</f>
        <v>0</v>
      </c>
    </row>
    <row r="212" s="2" customFormat="1" ht="24.15" customHeight="1">
      <c r="A212" s="37"/>
      <c r="B212" s="38"/>
      <c r="C212" s="218" t="s">
        <v>341</v>
      </c>
      <c r="D212" s="218" t="s">
        <v>128</v>
      </c>
      <c r="E212" s="219" t="s">
        <v>342</v>
      </c>
      <c r="F212" s="220" t="s">
        <v>343</v>
      </c>
      <c r="G212" s="221" t="s">
        <v>344</v>
      </c>
      <c r="H212" s="222">
        <v>1</v>
      </c>
      <c r="I212" s="223"/>
      <c r="J212" s="224">
        <f>ROUND(I212*H212,0)</f>
        <v>0</v>
      </c>
      <c r="K212" s="225"/>
      <c r="L212" s="43"/>
      <c r="M212" s="226" t="s">
        <v>1</v>
      </c>
      <c r="N212" s="227" t="s">
        <v>42</v>
      </c>
      <c r="O212" s="90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30" t="s">
        <v>8</v>
      </c>
      <c r="AT212" s="230" t="s">
        <v>128</v>
      </c>
      <c r="AU212" s="230" t="s">
        <v>86</v>
      </c>
      <c r="AY212" s="16" t="s">
        <v>126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6" t="s">
        <v>8</v>
      </c>
      <c r="BK212" s="231">
        <f>ROUND(I212*H212,0)</f>
        <v>0</v>
      </c>
      <c r="BL212" s="16" t="s">
        <v>8</v>
      </c>
      <c r="BM212" s="230" t="s">
        <v>345</v>
      </c>
    </row>
    <row r="213" s="2" customFormat="1">
      <c r="A213" s="37"/>
      <c r="B213" s="38"/>
      <c r="C213" s="39"/>
      <c r="D213" s="234" t="s">
        <v>183</v>
      </c>
      <c r="E213" s="39"/>
      <c r="F213" s="244" t="s">
        <v>346</v>
      </c>
      <c r="G213" s="39"/>
      <c r="H213" s="39"/>
      <c r="I213" s="245"/>
      <c r="J213" s="39"/>
      <c r="K213" s="39"/>
      <c r="L213" s="43"/>
      <c r="M213" s="246"/>
      <c r="N213" s="247"/>
      <c r="O213" s="90"/>
      <c r="P213" s="90"/>
      <c r="Q213" s="90"/>
      <c r="R213" s="90"/>
      <c r="S213" s="90"/>
      <c r="T213" s="91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6" t="s">
        <v>183</v>
      </c>
      <c r="AU213" s="16" t="s">
        <v>86</v>
      </c>
    </row>
    <row r="214" s="2" customFormat="1" ht="24.15" customHeight="1">
      <c r="A214" s="37"/>
      <c r="B214" s="38"/>
      <c r="C214" s="218" t="s">
        <v>347</v>
      </c>
      <c r="D214" s="218" t="s">
        <v>128</v>
      </c>
      <c r="E214" s="219" t="s">
        <v>348</v>
      </c>
      <c r="F214" s="220" t="s">
        <v>349</v>
      </c>
      <c r="G214" s="221" t="s">
        <v>143</v>
      </c>
      <c r="H214" s="222">
        <v>0.59999999999999998</v>
      </c>
      <c r="I214" s="223"/>
      <c r="J214" s="224">
        <f>ROUND(I214*H214,0)</f>
        <v>0</v>
      </c>
      <c r="K214" s="225"/>
      <c r="L214" s="43"/>
      <c r="M214" s="226" t="s">
        <v>1</v>
      </c>
      <c r="N214" s="227" t="s">
        <v>42</v>
      </c>
      <c r="O214" s="90"/>
      <c r="P214" s="228">
        <f>O214*H214</f>
        <v>0</v>
      </c>
      <c r="Q214" s="228">
        <v>0.00097000000000000005</v>
      </c>
      <c r="R214" s="228">
        <f>Q214*H214</f>
        <v>0.00058200000000000005</v>
      </c>
      <c r="S214" s="228">
        <v>0.0043</v>
      </c>
      <c r="T214" s="229">
        <f>S214*H214</f>
        <v>0.0025799999999999998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30" t="s">
        <v>132</v>
      </c>
      <c r="AT214" s="230" t="s">
        <v>128</v>
      </c>
      <c r="AU214" s="230" t="s">
        <v>86</v>
      </c>
      <c r="AY214" s="16" t="s">
        <v>126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6" t="s">
        <v>8</v>
      </c>
      <c r="BK214" s="231">
        <f>ROUND(I214*H214,0)</f>
        <v>0</v>
      </c>
      <c r="BL214" s="16" t="s">
        <v>132</v>
      </c>
      <c r="BM214" s="230" t="s">
        <v>350</v>
      </c>
    </row>
    <row r="215" s="13" customFormat="1">
      <c r="A215" s="13"/>
      <c r="B215" s="232"/>
      <c r="C215" s="233"/>
      <c r="D215" s="234" t="s">
        <v>150</v>
      </c>
      <c r="E215" s="235" t="s">
        <v>1</v>
      </c>
      <c r="F215" s="236" t="s">
        <v>351</v>
      </c>
      <c r="G215" s="233"/>
      <c r="H215" s="237">
        <v>0.59999999999999998</v>
      </c>
      <c r="I215" s="238"/>
      <c r="J215" s="233"/>
      <c r="K215" s="233"/>
      <c r="L215" s="239"/>
      <c r="M215" s="240"/>
      <c r="N215" s="241"/>
      <c r="O215" s="241"/>
      <c r="P215" s="241"/>
      <c r="Q215" s="241"/>
      <c r="R215" s="241"/>
      <c r="S215" s="241"/>
      <c r="T215" s="24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3" t="s">
        <v>150</v>
      </c>
      <c r="AU215" s="243" t="s">
        <v>86</v>
      </c>
      <c r="AV215" s="13" t="s">
        <v>86</v>
      </c>
      <c r="AW215" s="13" t="s">
        <v>32</v>
      </c>
      <c r="AX215" s="13" t="s">
        <v>8</v>
      </c>
      <c r="AY215" s="243" t="s">
        <v>126</v>
      </c>
    </row>
    <row r="216" s="2" customFormat="1" ht="16.5" customHeight="1">
      <c r="A216" s="37"/>
      <c r="B216" s="38"/>
      <c r="C216" s="218" t="s">
        <v>352</v>
      </c>
      <c r="D216" s="218" t="s">
        <v>128</v>
      </c>
      <c r="E216" s="219" t="s">
        <v>353</v>
      </c>
      <c r="F216" s="220" t="s">
        <v>354</v>
      </c>
      <c r="G216" s="221" t="s">
        <v>344</v>
      </c>
      <c r="H216" s="222">
        <v>2</v>
      </c>
      <c r="I216" s="223"/>
      <c r="J216" s="224">
        <f>ROUND(I216*H216,0)</f>
        <v>0</v>
      </c>
      <c r="K216" s="225"/>
      <c r="L216" s="43"/>
      <c r="M216" s="226" t="s">
        <v>1</v>
      </c>
      <c r="N216" s="227" t="s">
        <v>42</v>
      </c>
      <c r="O216" s="90"/>
      <c r="P216" s="228">
        <f>O216*H216</f>
        <v>0</v>
      </c>
      <c r="Q216" s="228">
        <v>0.00097000000000000005</v>
      </c>
      <c r="R216" s="228">
        <f>Q216*H216</f>
        <v>0.0019400000000000001</v>
      </c>
      <c r="S216" s="228">
        <v>0.0043</v>
      </c>
      <c r="T216" s="229">
        <f>S216*H216</f>
        <v>0.0086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30" t="s">
        <v>132</v>
      </c>
      <c r="AT216" s="230" t="s">
        <v>128</v>
      </c>
      <c r="AU216" s="230" t="s">
        <v>86</v>
      </c>
      <c r="AY216" s="16" t="s">
        <v>126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6" t="s">
        <v>8</v>
      </c>
      <c r="BK216" s="231">
        <f>ROUND(I216*H216,0)</f>
        <v>0</v>
      </c>
      <c r="BL216" s="16" t="s">
        <v>132</v>
      </c>
      <c r="BM216" s="230" t="s">
        <v>355</v>
      </c>
    </row>
    <row r="217" s="2" customFormat="1" ht="24.15" customHeight="1">
      <c r="A217" s="37"/>
      <c r="B217" s="38"/>
      <c r="C217" s="218" t="s">
        <v>356</v>
      </c>
      <c r="D217" s="218" t="s">
        <v>128</v>
      </c>
      <c r="E217" s="219" t="s">
        <v>357</v>
      </c>
      <c r="F217" s="220" t="s">
        <v>358</v>
      </c>
      <c r="G217" s="221" t="s">
        <v>143</v>
      </c>
      <c r="H217" s="222">
        <v>0.29999999999999999</v>
      </c>
      <c r="I217" s="223"/>
      <c r="J217" s="224">
        <f>ROUND(I217*H217,0)</f>
        <v>0</v>
      </c>
      <c r="K217" s="225"/>
      <c r="L217" s="43"/>
      <c r="M217" s="226" t="s">
        <v>1</v>
      </c>
      <c r="N217" s="227" t="s">
        <v>42</v>
      </c>
      <c r="O217" s="90"/>
      <c r="P217" s="228">
        <f>O217*H217</f>
        <v>0</v>
      </c>
      <c r="Q217" s="228">
        <v>0.0012800000000000001</v>
      </c>
      <c r="R217" s="228">
        <f>Q217*H217</f>
        <v>0.00038400000000000001</v>
      </c>
      <c r="S217" s="228">
        <v>0.021000000000000001</v>
      </c>
      <c r="T217" s="229">
        <f>S217*H217</f>
        <v>0.0063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30" t="s">
        <v>8</v>
      </c>
      <c r="AT217" s="230" t="s">
        <v>128</v>
      </c>
      <c r="AU217" s="230" t="s">
        <v>86</v>
      </c>
      <c r="AY217" s="16" t="s">
        <v>126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6" t="s">
        <v>8</v>
      </c>
      <c r="BK217" s="231">
        <f>ROUND(I217*H217,0)</f>
        <v>0</v>
      </c>
      <c r="BL217" s="16" t="s">
        <v>8</v>
      </c>
      <c r="BM217" s="230" t="s">
        <v>359</v>
      </c>
    </row>
    <row r="218" s="13" customFormat="1">
      <c r="A218" s="13"/>
      <c r="B218" s="232"/>
      <c r="C218" s="233"/>
      <c r="D218" s="234" t="s">
        <v>150</v>
      </c>
      <c r="E218" s="235" t="s">
        <v>1</v>
      </c>
      <c r="F218" s="236" t="s">
        <v>360</v>
      </c>
      <c r="G218" s="233"/>
      <c r="H218" s="237">
        <v>0.29999999999999999</v>
      </c>
      <c r="I218" s="238"/>
      <c r="J218" s="233"/>
      <c r="K218" s="233"/>
      <c r="L218" s="239"/>
      <c r="M218" s="240"/>
      <c r="N218" s="241"/>
      <c r="O218" s="241"/>
      <c r="P218" s="241"/>
      <c r="Q218" s="241"/>
      <c r="R218" s="241"/>
      <c r="S218" s="241"/>
      <c r="T218" s="242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3" t="s">
        <v>150</v>
      </c>
      <c r="AU218" s="243" t="s">
        <v>86</v>
      </c>
      <c r="AV218" s="13" t="s">
        <v>86</v>
      </c>
      <c r="AW218" s="13" t="s">
        <v>32</v>
      </c>
      <c r="AX218" s="13" t="s">
        <v>77</v>
      </c>
      <c r="AY218" s="243" t="s">
        <v>126</v>
      </c>
    </row>
    <row r="219" s="14" customFormat="1">
      <c r="A219" s="14"/>
      <c r="B219" s="248"/>
      <c r="C219" s="249"/>
      <c r="D219" s="234" t="s">
        <v>150</v>
      </c>
      <c r="E219" s="250" t="s">
        <v>1</v>
      </c>
      <c r="F219" s="251" t="s">
        <v>216</v>
      </c>
      <c r="G219" s="249"/>
      <c r="H219" s="252">
        <v>0.29999999999999999</v>
      </c>
      <c r="I219" s="253"/>
      <c r="J219" s="249"/>
      <c r="K219" s="249"/>
      <c r="L219" s="254"/>
      <c r="M219" s="255"/>
      <c r="N219" s="256"/>
      <c r="O219" s="256"/>
      <c r="P219" s="256"/>
      <c r="Q219" s="256"/>
      <c r="R219" s="256"/>
      <c r="S219" s="256"/>
      <c r="T219" s="257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8" t="s">
        <v>150</v>
      </c>
      <c r="AU219" s="258" t="s">
        <v>86</v>
      </c>
      <c r="AV219" s="14" t="s">
        <v>132</v>
      </c>
      <c r="AW219" s="14" t="s">
        <v>32</v>
      </c>
      <c r="AX219" s="14" t="s">
        <v>8</v>
      </c>
      <c r="AY219" s="258" t="s">
        <v>126</v>
      </c>
    </row>
    <row r="220" s="2" customFormat="1" ht="16.5" customHeight="1">
      <c r="A220" s="37"/>
      <c r="B220" s="38"/>
      <c r="C220" s="218" t="s">
        <v>361</v>
      </c>
      <c r="D220" s="218" t="s">
        <v>128</v>
      </c>
      <c r="E220" s="219" t="s">
        <v>362</v>
      </c>
      <c r="F220" s="220" t="s">
        <v>363</v>
      </c>
      <c r="G220" s="221" t="s">
        <v>344</v>
      </c>
      <c r="H220" s="222">
        <v>1</v>
      </c>
      <c r="I220" s="223"/>
      <c r="J220" s="224">
        <f>ROUND(I220*H220,0)</f>
        <v>0</v>
      </c>
      <c r="K220" s="225"/>
      <c r="L220" s="43"/>
      <c r="M220" s="226" t="s">
        <v>1</v>
      </c>
      <c r="N220" s="227" t="s">
        <v>42</v>
      </c>
      <c r="O220" s="90"/>
      <c r="P220" s="228">
        <f>O220*H220</f>
        <v>0</v>
      </c>
      <c r="Q220" s="228">
        <v>0.00365</v>
      </c>
      <c r="R220" s="228">
        <f>Q220*H220</f>
        <v>0.00365</v>
      </c>
      <c r="S220" s="228">
        <v>0.11</v>
      </c>
      <c r="T220" s="229">
        <f>S220*H220</f>
        <v>0.11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30" t="s">
        <v>8</v>
      </c>
      <c r="AT220" s="230" t="s">
        <v>128</v>
      </c>
      <c r="AU220" s="230" t="s">
        <v>86</v>
      </c>
      <c r="AY220" s="16" t="s">
        <v>126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6" t="s">
        <v>8</v>
      </c>
      <c r="BK220" s="231">
        <f>ROUND(I220*H220,0)</f>
        <v>0</v>
      </c>
      <c r="BL220" s="16" t="s">
        <v>8</v>
      </c>
      <c r="BM220" s="230" t="s">
        <v>364</v>
      </c>
    </row>
    <row r="221" s="13" customFormat="1">
      <c r="A221" s="13"/>
      <c r="B221" s="232"/>
      <c r="C221" s="233"/>
      <c r="D221" s="234" t="s">
        <v>150</v>
      </c>
      <c r="E221" s="235" t="s">
        <v>1</v>
      </c>
      <c r="F221" s="236" t="s">
        <v>365</v>
      </c>
      <c r="G221" s="233"/>
      <c r="H221" s="237">
        <v>1</v>
      </c>
      <c r="I221" s="238"/>
      <c r="J221" s="233"/>
      <c r="K221" s="233"/>
      <c r="L221" s="239"/>
      <c r="M221" s="240"/>
      <c r="N221" s="241"/>
      <c r="O221" s="241"/>
      <c r="P221" s="241"/>
      <c r="Q221" s="241"/>
      <c r="R221" s="241"/>
      <c r="S221" s="241"/>
      <c r="T221" s="24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3" t="s">
        <v>150</v>
      </c>
      <c r="AU221" s="243" t="s">
        <v>86</v>
      </c>
      <c r="AV221" s="13" t="s">
        <v>86</v>
      </c>
      <c r="AW221" s="13" t="s">
        <v>32</v>
      </c>
      <c r="AX221" s="13" t="s">
        <v>8</v>
      </c>
      <c r="AY221" s="243" t="s">
        <v>126</v>
      </c>
    </row>
    <row r="222" s="2" customFormat="1" ht="21.75" customHeight="1">
      <c r="A222" s="37"/>
      <c r="B222" s="38"/>
      <c r="C222" s="218" t="s">
        <v>366</v>
      </c>
      <c r="D222" s="218" t="s">
        <v>128</v>
      </c>
      <c r="E222" s="219" t="s">
        <v>367</v>
      </c>
      <c r="F222" s="220" t="s">
        <v>368</v>
      </c>
      <c r="G222" s="221" t="s">
        <v>143</v>
      </c>
      <c r="H222" s="222">
        <v>1.6000000000000001</v>
      </c>
      <c r="I222" s="223"/>
      <c r="J222" s="224">
        <f>ROUND(I222*H222,0)</f>
        <v>0</v>
      </c>
      <c r="K222" s="225"/>
      <c r="L222" s="43"/>
      <c r="M222" s="226" t="s">
        <v>1</v>
      </c>
      <c r="N222" s="227" t="s">
        <v>42</v>
      </c>
      <c r="O222" s="90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30" t="s">
        <v>132</v>
      </c>
      <c r="AT222" s="230" t="s">
        <v>128</v>
      </c>
      <c r="AU222" s="230" t="s">
        <v>86</v>
      </c>
      <c r="AY222" s="16" t="s">
        <v>126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6" t="s">
        <v>8</v>
      </c>
      <c r="BK222" s="231">
        <f>ROUND(I222*H222,0)</f>
        <v>0</v>
      </c>
      <c r="BL222" s="16" t="s">
        <v>132</v>
      </c>
      <c r="BM222" s="230" t="s">
        <v>369</v>
      </c>
    </row>
    <row r="223" s="2" customFormat="1" ht="33" customHeight="1">
      <c r="A223" s="37"/>
      <c r="B223" s="38"/>
      <c r="C223" s="218" t="s">
        <v>370</v>
      </c>
      <c r="D223" s="218" t="s">
        <v>128</v>
      </c>
      <c r="E223" s="219" t="s">
        <v>371</v>
      </c>
      <c r="F223" s="220" t="s">
        <v>372</v>
      </c>
      <c r="G223" s="221" t="s">
        <v>143</v>
      </c>
      <c r="H223" s="222">
        <v>1.6000000000000001</v>
      </c>
      <c r="I223" s="223"/>
      <c r="J223" s="224">
        <f>ROUND(I223*H223,0)</f>
        <v>0</v>
      </c>
      <c r="K223" s="225"/>
      <c r="L223" s="43"/>
      <c r="M223" s="226" t="s">
        <v>1</v>
      </c>
      <c r="N223" s="227" t="s">
        <v>42</v>
      </c>
      <c r="O223" s="90"/>
      <c r="P223" s="228">
        <f>O223*H223</f>
        <v>0</v>
      </c>
      <c r="Q223" s="228">
        <v>0.15540000000000001</v>
      </c>
      <c r="R223" s="228">
        <f>Q223*H223</f>
        <v>0.24864000000000003</v>
      </c>
      <c r="S223" s="228">
        <v>0</v>
      </c>
      <c r="T223" s="229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30" t="s">
        <v>132</v>
      </c>
      <c r="AT223" s="230" t="s">
        <v>128</v>
      </c>
      <c r="AU223" s="230" t="s">
        <v>86</v>
      </c>
      <c r="AY223" s="16" t="s">
        <v>126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6" t="s">
        <v>8</v>
      </c>
      <c r="BK223" s="231">
        <f>ROUND(I223*H223,0)</f>
        <v>0</v>
      </c>
      <c r="BL223" s="16" t="s">
        <v>132</v>
      </c>
      <c r="BM223" s="230" t="s">
        <v>373</v>
      </c>
    </row>
    <row r="224" s="2" customFormat="1" ht="24.15" customHeight="1">
      <c r="A224" s="37"/>
      <c r="B224" s="38"/>
      <c r="C224" s="218" t="s">
        <v>374</v>
      </c>
      <c r="D224" s="218" t="s">
        <v>128</v>
      </c>
      <c r="E224" s="219" t="s">
        <v>375</v>
      </c>
      <c r="F224" s="220" t="s">
        <v>376</v>
      </c>
      <c r="G224" s="221" t="s">
        <v>131</v>
      </c>
      <c r="H224" s="222">
        <v>1.76</v>
      </c>
      <c r="I224" s="223"/>
      <c r="J224" s="224">
        <f>ROUND(I224*H224,0)</f>
        <v>0</v>
      </c>
      <c r="K224" s="225"/>
      <c r="L224" s="43"/>
      <c r="M224" s="226" t="s">
        <v>1</v>
      </c>
      <c r="N224" s="227" t="s">
        <v>42</v>
      </c>
      <c r="O224" s="90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0" t="s">
        <v>132</v>
      </c>
      <c r="AT224" s="230" t="s">
        <v>128</v>
      </c>
      <c r="AU224" s="230" t="s">
        <v>86</v>
      </c>
      <c r="AY224" s="16" t="s">
        <v>126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6" t="s">
        <v>8</v>
      </c>
      <c r="BK224" s="231">
        <f>ROUND(I224*H224,0)</f>
        <v>0</v>
      </c>
      <c r="BL224" s="16" t="s">
        <v>132</v>
      </c>
      <c r="BM224" s="230" t="s">
        <v>377</v>
      </c>
    </row>
    <row r="225" s="12" customFormat="1" ht="22.8" customHeight="1">
      <c r="A225" s="12"/>
      <c r="B225" s="202"/>
      <c r="C225" s="203"/>
      <c r="D225" s="204" t="s">
        <v>76</v>
      </c>
      <c r="E225" s="216" t="s">
        <v>378</v>
      </c>
      <c r="F225" s="216" t="s">
        <v>379</v>
      </c>
      <c r="G225" s="203"/>
      <c r="H225" s="203"/>
      <c r="I225" s="206"/>
      <c r="J225" s="217">
        <f>BK225</f>
        <v>0</v>
      </c>
      <c r="K225" s="203"/>
      <c r="L225" s="208"/>
      <c r="M225" s="209"/>
      <c r="N225" s="210"/>
      <c r="O225" s="210"/>
      <c r="P225" s="211">
        <f>SUM(P226:P233)</f>
        <v>0</v>
      </c>
      <c r="Q225" s="210"/>
      <c r="R225" s="211">
        <f>SUM(R226:R233)</f>
        <v>0</v>
      </c>
      <c r="S225" s="210"/>
      <c r="T225" s="212">
        <f>SUM(T226:T233)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3" t="s">
        <v>8</v>
      </c>
      <c r="AT225" s="214" t="s">
        <v>76</v>
      </c>
      <c r="AU225" s="214" t="s">
        <v>8</v>
      </c>
      <c r="AY225" s="213" t="s">
        <v>126</v>
      </c>
      <c r="BK225" s="215">
        <f>SUM(BK226:BK233)</f>
        <v>0</v>
      </c>
    </row>
    <row r="226" s="2" customFormat="1" ht="21.75" customHeight="1">
      <c r="A226" s="37"/>
      <c r="B226" s="38"/>
      <c r="C226" s="218" t="s">
        <v>380</v>
      </c>
      <c r="D226" s="218" t="s">
        <v>128</v>
      </c>
      <c r="E226" s="219" t="s">
        <v>381</v>
      </c>
      <c r="F226" s="220" t="s">
        <v>382</v>
      </c>
      <c r="G226" s="221" t="s">
        <v>383</v>
      </c>
      <c r="H226" s="222">
        <v>1.764</v>
      </c>
      <c r="I226" s="223"/>
      <c r="J226" s="224">
        <f>ROUND(I226*H226,0)</f>
        <v>0</v>
      </c>
      <c r="K226" s="225"/>
      <c r="L226" s="43"/>
      <c r="M226" s="226" t="s">
        <v>1</v>
      </c>
      <c r="N226" s="227" t="s">
        <v>42</v>
      </c>
      <c r="O226" s="90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0" t="s">
        <v>132</v>
      </c>
      <c r="AT226" s="230" t="s">
        <v>128</v>
      </c>
      <c r="AU226" s="230" t="s">
        <v>86</v>
      </c>
      <c r="AY226" s="16" t="s">
        <v>126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6" t="s">
        <v>8</v>
      </c>
      <c r="BK226" s="231">
        <f>ROUND(I226*H226,0)</f>
        <v>0</v>
      </c>
      <c r="BL226" s="16" t="s">
        <v>132</v>
      </c>
      <c r="BM226" s="230" t="s">
        <v>384</v>
      </c>
    </row>
    <row r="227" s="13" customFormat="1">
      <c r="A227" s="13"/>
      <c r="B227" s="232"/>
      <c r="C227" s="233"/>
      <c r="D227" s="234" t="s">
        <v>150</v>
      </c>
      <c r="E227" s="235" t="s">
        <v>1</v>
      </c>
      <c r="F227" s="236" t="s">
        <v>385</v>
      </c>
      <c r="G227" s="233"/>
      <c r="H227" s="237">
        <v>1.764</v>
      </c>
      <c r="I227" s="238"/>
      <c r="J227" s="233"/>
      <c r="K227" s="233"/>
      <c r="L227" s="239"/>
      <c r="M227" s="240"/>
      <c r="N227" s="241"/>
      <c r="O227" s="241"/>
      <c r="P227" s="241"/>
      <c r="Q227" s="241"/>
      <c r="R227" s="241"/>
      <c r="S227" s="241"/>
      <c r="T227" s="24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3" t="s">
        <v>150</v>
      </c>
      <c r="AU227" s="243" t="s">
        <v>86</v>
      </c>
      <c r="AV227" s="13" t="s">
        <v>86</v>
      </c>
      <c r="AW227" s="13" t="s">
        <v>32</v>
      </c>
      <c r="AX227" s="13" t="s">
        <v>8</v>
      </c>
      <c r="AY227" s="243" t="s">
        <v>126</v>
      </c>
    </row>
    <row r="228" s="2" customFormat="1" ht="24.15" customHeight="1">
      <c r="A228" s="37"/>
      <c r="B228" s="38"/>
      <c r="C228" s="218" t="s">
        <v>386</v>
      </c>
      <c r="D228" s="218" t="s">
        <v>128</v>
      </c>
      <c r="E228" s="219" t="s">
        <v>387</v>
      </c>
      <c r="F228" s="220" t="s">
        <v>388</v>
      </c>
      <c r="G228" s="221" t="s">
        <v>383</v>
      </c>
      <c r="H228" s="222">
        <v>26.460000000000001</v>
      </c>
      <c r="I228" s="223"/>
      <c r="J228" s="224">
        <f>ROUND(I228*H228,0)</f>
        <v>0</v>
      </c>
      <c r="K228" s="225"/>
      <c r="L228" s="43"/>
      <c r="M228" s="226" t="s">
        <v>1</v>
      </c>
      <c r="N228" s="227" t="s">
        <v>42</v>
      </c>
      <c r="O228" s="90"/>
      <c r="P228" s="228">
        <f>O228*H228</f>
        <v>0</v>
      </c>
      <c r="Q228" s="228">
        <v>0</v>
      </c>
      <c r="R228" s="228">
        <f>Q228*H228</f>
        <v>0</v>
      </c>
      <c r="S228" s="228">
        <v>0</v>
      </c>
      <c r="T228" s="22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30" t="s">
        <v>132</v>
      </c>
      <c r="AT228" s="230" t="s">
        <v>128</v>
      </c>
      <c r="AU228" s="230" t="s">
        <v>86</v>
      </c>
      <c r="AY228" s="16" t="s">
        <v>126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6" t="s">
        <v>8</v>
      </c>
      <c r="BK228" s="231">
        <f>ROUND(I228*H228,0)</f>
        <v>0</v>
      </c>
      <c r="BL228" s="16" t="s">
        <v>132</v>
      </c>
      <c r="BM228" s="230" t="s">
        <v>389</v>
      </c>
    </row>
    <row r="229" s="13" customFormat="1">
      <c r="A229" s="13"/>
      <c r="B229" s="232"/>
      <c r="C229" s="233"/>
      <c r="D229" s="234" t="s">
        <v>150</v>
      </c>
      <c r="E229" s="235" t="s">
        <v>1</v>
      </c>
      <c r="F229" s="236" t="s">
        <v>390</v>
      </c>
      <c r="G229" s="233"/>
      <c r="H229" s="237">
        <v>26.460000000000001</v>
      </c>
      <c r="I229" s="238"/>
      <c r="J229" s="233"/>
      <c r="K229" s="233"/>
      <c r="L229" s="239"/>
      <c r="M229" s="240"/>
      <c r="N229" s="241"/>
      <c r="O229" s="241"/>
      <c r="P229" s="241"/>
      <c r="Q229" s="241"/>
      <c r="R229" s="241"/>
      <c r="S229" s="241"/>
      <c r="T229" s="24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3" t="s">
        <v>150</v>
      </c>
      <c r="AU229" s="243" t="s">
        <v>86</v>
      </c>
      <c r="AV229" s="13" t="s">
        <v>86</v>
      </c>
      <c r="AW229" s="13" t="s">
        <v>32</v>
      </c>
      <c r="AX229" s="13" t="s">
        <v>8</v>
      </c>
      <c r="AY229" s="243" t="s">
        <v>126</v>
      </c>
    </row>
    <row r="230" s="2" customFormat="1" ht="24.15" customHeight="1">
      <c r="A230" s="37"/>
      <c r="B230" s="38"/>
      <c r="C230" s="218" t="s">
        <v>391</v>
      </c>
      <c r="D230" s="218" t="s">
        <v>128</v>
      </c>
      <c r="E230" s="219" t="s">
        <v>392</v>
      </c>
      <c r="F230" s="220" t="s">
        <v>393</v>
      </c>
      <c r="G230" s="221" t="s">
        <v>383</v>
      </c>
      <c r="H230" s="222">
        <v>1.764</v>
      </c>
      <c r="I230" s="223"/>
      <c r="J230" s="224">
        <f>ROUND(I230*H230,0)</f>
        <v>0</v>
      </c>
      <c r="K230" s="225"/>
      <c r="L230" s="43"/>
      <c r="M230" s="226" t="s">
        <v>1</v>
      </c>
      <c r="N230" s="227" t="s">
        <v>42</v>
      </c>
      <c r="O230" s="90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0" t="s">
        <v>132</v>
      </c>
      <c r="AT230" s="230" t="s">
        <v>128</v>
      </c>
      <c r="AU230" s="230" t="s">
        <v>86</v>
      </c>
      <c r="AY230" s="16" t="s">
        <v>126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6" t="s">
        <v>8</v>
      </c>
      <c r="BK230" s="231">
        <f>ROUND(I230*H230,0)</f>
        <v>0</v>
      </c>
      <c r="BL230" s="16" t="s">
        <v>132</v>
      </c>
      <c r="BM230" s="230" t="s">
        <v>394</v>
      </c>
    </row>
    <row r="231" s="13" customFormat="1">
      <c r="A231" s="13"/>
      <c r="B231" s="232"/>
      <c r="C231" s="233"/>
      <c r="D231" s="234" t="s">
        <v>150</v>
      </c>
      <c r="E231" s="235" t="s">
        <v>1</v>
      </c>
      <c r="F231" s="236" t="s">
        <v>385</v>
      </c>
      <c r="G231" s="233"/>
      <c r="H231" s="237">
        <v>1.764</v>
      </c>
      <c r="I231" s="238"/>
      <c r="J231" s="233"/>
      <c r="K231" s="233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150</v>
      </c>
      <c r="AU231" s="243" t="s">
        <v>86</v>
      </c>
      <c r="AV231" s="13" t="s">
        <v>86</v>
      </c>
      <c r="AW231" s="13" t="s">
        <v>32</v>
      </c>
      <c r="AX231" s="13" t="s">
        <v>8</v>
      </c>
      <c r="AY231" s="243" t="s">
        <v>126</v>
      </c>
    </row>
    <row r="232" s="2" customFormat="1" ht="44.25" customHeight="1">
      <c r="A232" s="37"/>
      <c r="B232" s="38"/>
      <c r="C232" s="218" t="s">
        <v>395</v>
      </c>
      <c r="D232" s="218" t="s">
        <v>128</v>
      </c>
      <c r="E232" s="219" t="s">
        <v>396</v>
      </c>
      <c r="F232" s="220" t="s">
        <v>397</v>
      </c>
      <c r="G232" s="221" t="s">
        <v>383</v>
      </c>
      <c r="H232" s="222">
        <v>1.764</v>
      </c>
      <c r="I232" s="223"/>
      <c r="J232" s="224">
        <f>ROUND(I232*H232,0)</f>
        <v>0</v>
      </c>
      <c r="K232" s="225"/>
      <c r="L232" s="43"/>
      <c r="M232" s="226" t="s">
        <v>1</v>
      </c>
      <c r="N232" s="227" t="s">
        <v>42</v>
      </c>
      <c r="O232" s="90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30" t="s">
        <v>132</v>
      </c>
      <c r="AT232" s="230" t="s">
        <v>128</v>
      </c>
      <c r="AU232" s="230" t="s">
        <v>86</v>
      </c>
      <c r="AY232" s="16" t="s">
        <v>126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6" t="s">
        <v>8</v>
      </c>
      <c r="BK232" s="231">
        <f>ROUND(I232*H232,0)</f>
        <v>0</v>
      </c>
      <c r="BL232" s="16" t="s">
        <v>132</v>
      </c>
      <c r="BM232" s="230" t="s">
        <v>398</v>
      </c>
    </row>
    <row r="233" s="13" customFormat="1">
      <c r="A233" s="13"/>
      <c r="B233" s="232"/>
      <c r="C233" s="233"/>
      <c r="D233" s="234" t="s">
        <v>150</v>
      </c>
      <c r="E233" s="235" t="s">
        <v>1</v>
      </c>
      <c r="F233" s="236" t="s">
        <v>385</v>
      </c>
      <c r="G233" s="233"/>
      <c r="H233" s="237">
        <v>1.764</v>
      </c>
      <c r="I233" s="238"/>
      <c r="J233" s="233"/>
      <c r="K233" s="233"/>
      <c r="L233" s="239"/>
      <c r="M233" s="240"/>
      <c r="N233" s="241"/>
      <c r="O233" s="241"/>
      <c r="P233" s="241"/>
      <c r="Q233" s="241"/>
      <c r="R233" s="241"/>
      <c r="S233" s="241"/>
      <c r="T233" s="24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3" t="s">
        <v>150</v>
      </c>
      <c r="AU233" s="243" t="s">
        <v>86</v>
      </c>
      <c r="AV233" s="13" t="s">
        <v>86</v>
      </c>
      <c r="AW233" s="13" t="s">
        <v>32</v>
      </c>
      <c r="AX233" s="13" t="s">
        <v>8</v>
      </c>
      <c r="AY233" s="243" t="s">
        <v>126</v>
      </c>
    </row>
    <row r="234" s="12" customFormat="1" ht="22.8" customHeight="1">
      <c r="A234" s="12"/>
      <c r="B234" s="202"/>
      <c r="C234" s="203"/>
      <c r="D234" s="204" t="s">
        <v>76</v>
      </c>
      <c r="E234" s="216" t="s">
        <v>399</v>
      </c>
      <c r="F234" s="216" t="s">
        <v>400</v>
      </c>
      <c r="G234" s="203"/>
      <c r="H234" s="203"/>
      <c r="I234" s="206"/>
      <c r="J234" s="217">
        <f>BK234</f>
        <v>0</v>
      </c>
      <c r="K234" s="203"/>
      <c r="L234" s="208"/>
      <c r="M234" s="209"/>
      <c r="N234" s="210"/>
      <c r="O234" s="210"/>
      <c r="P234" s="211">
        <f>SUM(P235:P236)</f>
        <v>0</v>
      </c>
      <c r="Q234" s="210"/>
      <c r="R234" s="211">
        <f>SUM(R235:R236)</f>
        <v>0</v>
      </c>
      <c r="S234" s="210"/>
      <c r="T234" s="212">
        <f>SUM(T235:T236)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3" t="s">
        <v>8</v>
      </c>
      <c r="AT234" s="214" t="s">
        <v>76</v>
      </c>
      <c r="AU234" s="214" t="s">
        <v>8</v>
      </c>
      <c r="AY234" s="213" t="s">
        <v>126</v>
      </c>
      <c r="BK234" s="215">
        <f>SUM(BK235:BK236)</f>
        <v>0</v>
      </c>
    </row>
    <row r="235" s="2" customFormat="1" ht="24.15" customHeight="1">
      <c r="A235" s="37"/>
      <c r="B235" s="38"/>
      <c r="C235" s="218" t="s">
        <v>401</v>
      </c>
      <c r="D235" s="218" t="s">
        <v>128</v>
      </c>
      <c r="E235" s="219" t="s">
        <v>402</v>
      </c>
      <c r="F235" s="220" t="s">
        <v>403</v>
      </c>
      <c r="G235" s="221" t="s">
        <v>383</v>
      </c>
      <c r="H235" s="222">
        <v>2.5499999999999998</v>
      </c>
      <c r="I235" s="223"/>
      <c r="J235" s="224">
        <f>ROUND(I235*H235,0)</f>
        <v>0</v>
      </c>
      <c r="K235" s="225"/>
      <c r="L235" s="43"/>
      <c r="M235" s="226" t="s">
        <v>1</v>
      </c>
      <c r="N235" s="227" t="s">
        <v>42</v>
      </c>
      <c r="O235" s="90"/>
      <c r="P235" s="228">
        <f>O235*H235</f>
        <v>0</v>
      </c>
      <c r="Q235" s="228">
        <v>0</v>
      </c>
      <c r="R235" s="228">
        <f>Q235*H235</f>
        <v>0</v>
      </c>
      <c r="S235" s="228">
        <v>0</v>
      </c>
      <c r="T235" s="229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30" t="s">
        <v>132</v>
      </c>
      <c r="AT235" s="230" t="s">
        <v>128</v>
      </c>
      <c r="AU235" s="230" t="s">
        <v>86</v>
      </c>
      <c r="AY235" s="16" t="s">
        <v>126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6" t="s">
        <v>8</v>
      </c>
      <c r="BK235" s="231">
        <f>ROUND(I235*H235,0)</f>
        <v>0</v>
      </c>
      <c r="BL235" s="16" t="s">
        <v>132</v>
      </c>
      <c r="BM235" s="230" t="s">
        <v>404</v>
      </c>
    </row>
    <row r="236" s="2" customFormat="1" ht="24.15" customHeight="1">
      <c r="A236" s="37"/>
      <c r="B236" s="38"/>
      <c r="C236" s="218" t="s">
        <v>405</v>
      </c>
      <c r="D236" s="218" t="s">
        <v>128</v>
      </c>
      <c r="E236" s="219" t="s">
        <v>406</v>
      </c>
      <c r="F236" s="220" t="s">
        <v>407</v>
      </c>
      <c r="G236" s="221" t="s">
        <v>383</v>
      </c>
      <c r="H236" s="222">
        <v>0.502</v>
      </c>
      <c r="I236" s="223"/>
      <c r="J236" s="224">
        <f>ROUND(I236*H236,0)</f>
        <v>0</v>
      </c>
      <c r="K236" s="225"/>
      <c r="L236" s="43"/>
      <c r="M236" s="270" t="s">
        <v>1</v>
      </c>
      <c r="N236" s="271" t="s">
        <v>42</v>
      </c>
      <c r="O236" s="272"/>
      <c r="P236" s="273">
        <f>O236*H236</f>
        <v>0</v>
      </c>
      <c r="Q236" s="273">
        <v>0</v>
      </c>
      <c r="R236" s="273">
        <f>Q236*H236</f>
        <v>0</v>
      </c>
      <c r="S236" s="273">
        <v>0</v>
      </c>
      <c r="T236" s="274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30" t="s">
        <v>132</v>
      </c>
      <c r="AT236" s="230" t="s">
        <v>128</v>
      </c>
      <c r="AU236" s="230" t="s">
        <v>86</v>
      </c>
      <c r="AY236" s="16" t="s">
        <v>126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6" t="s">
        <v>8</v>
      </c>
      <c r="BK236" s="231">
        <f>ROUND(I236*H236,0)</f>
        <v>0</v>
      </c>
      <c r="BL236" s="16" t="s">
        <v>132</v>
      </c>
      <c r="BM236" s="230" t="s">
        <v>408</v>
      </c>
    </row>
    <row r="237" s="2" customFormat="1" ht="6.96" customHeight="1">
      <c r="A237" s="37"/>
      <c r="B237" s="65"/>
      <c r="C237" s="66"/>
      <c r="D237" s="66"/>
      <c r="E237" s="66"/>
      <c r="F237" s="66"/>
      <c r="G237" s="66"/>
      <c r="H237" s="66"/>
      <c r="I237" s="66"/>
      <c r="J237" s="66"/>
      <c r="K237" s="66"/>
      <c r="L237" s="43"/>
      <c r="M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</row>
  </sheetData>
  <sheetProtection sheet="1" autoFilter="0" formatColumns="0" formatRows="0" objects="1" scenarios="1" spinCount="100000" saltValue="PRVQ8AgFh/5tanH1/MiH5kE7i71Tytc/3K8HYKcdjxavvvoIV0yv7UVjh4smWIdt/EHu+zEskHLoMK/pcfbO0Q==" hashValue="eLZRaRHuUxSIlZW7kpJ79yLG+TltSrZXtYHgG9duJ+RH+RiD46wJXvGIHqsc/HZV0ahYb/25tbMNnEu+1QbSlg==" algorithmName="SHA-512" password="CC35"/>
  <autoFilter ref="C123:K236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11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17</v>
      </c>
      <c r="L6" s="19"/>
    </row>
    <row r="7" s="1" customFormat="1" ht="16.5" customHeight="1">
      <c r="B7" s="19"/>
      <c r="E7" s="140" t="str">
        <f>'Rekapitulace stavby'!K6</f>
        <v>Napojení bezodtoké jímky na ČOV MŠ/ZŠ Pěčín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409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19</v>
      </c>
      <c r="E11" s="37"/>
      <c r="F11" s="142" t="s">
        <v>1</v>
      </c>
      <c r="G11" s="37"/>
      <c r="H11" s="37"/>
      <c r="I11" s="139" t="s">
        <v>20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21</v>
      </c>
      <c r="E12" s="37"/>
      <c r="F12" s="142" t="s">
        <v>22</v>
      </c>
      <c r="G12" s="37"/>
      <c r="H12" s="37"/>
      <c r="I12" s="139" t="s">
        <v>23</v>
      </c>
      <c r="J12" s="143" t="str">
        <f>'Rekapitulace stavby'!AN8</f>
        <v>9. 6. 2022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25</v>
      </c>
      <c r="E14" s="37"/>
      <c r="F14" s="37"/>
      <c r="G14" s="37"/>
      <c r="H14" s="37"/>
      <c r="I14" s="139" t="s">
        <v>26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28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29</v>
      </c>
      <c r="E17" s="37"/>
      <c r="F17" s="37"/>
      <c r="G17" s="37"/>
      <c r="H17" s="37"/>
      <c r="I17" s="139" t="s">
        <v>26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31</v>
      </c>
      <c r="E20" s="37"/>
      <c r="F20" s="37"/>
      <c r="G20" s="37"/>
      <c r="H20" s="37"/>
      <c r="I20" s="139" t="s">
        <v>26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28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26</v>
      </c>
      <c r="J23" s="142" t="s">
        <v>34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35</v>
      </c>
      <c r="F24" s="37"/>
      <c r="G24" s="37"/>
      <c r="H24" s="37"/>
      <c r="I24" s="139" t="s">
        <v>28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36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37</v>
      </c>
      <c r="E30" s="37"/>
      <c r="F30" s="37"/>
      <c r="G30" s="37"/>
      <c r="H30" s="37"/>
      <c r="I30" s="37"/>
      <c r="J30" s="150">
        <f>ROUND(J121, 0)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39</v>
      </c>
      <c r="G32" s="37"/>
      <c r="H32" s="37"/>
      <c r="I32" s="151" t="s">
        <v>38</v>
      </c>
      <c r="J32" s="151" t="s">
        <v>40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41</v>
      </c>
      <c r="E33" s="139" t="s">
        <v>42</v>
      </c>
      <c r="F33" s="153">
        <f>ROUND((SUM(BE121:BE150)),  0)</f>
        <v>0</v>
      </c>
      <c r="G33" s="37"/>
      <c r="H33" s="37"/>
      <c r="I33" s="154">
        <v>0.20999999999999999</v>
      </c>
      <c r="J33" s="153">
        <f>ROUND(((SUM(BE121:BE150))*I33),  0)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43</v>
      </c>
      <c r="F34" s="153">
        <f>ROUND((SUM(BF121:BF150)),  0)</f>
        <v>0</v>
      </c>
      <c r="G34" s="37"/>
      <c r="H34" s="37"/>
      <c r="I34" s="154">
        <v>0.14999999999999999</v>
      </c>
      <c r="J34" s="153">
        <f>ROUND(((SUM(BF121:BF150))*I34),  0)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44</v>
      </c>
      <c r="F35" s="153">
        <f>ROUND((SUM(BG121:BG150)),  0)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45</v>
      </c>
      <c r="F36" s="153">
        <f>ROUND((SUM(BH121:BH150)),  0)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46</v>
      </c>
      <c r="F37" s="153">
        <f>ROUND((SUM(BI121:BI150)),  0)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47</v>
      </c>
      <c r="E39" s="157"/>
      <c r="F39" s="157"/>
      <c r="G39" s="158" t="s">
        <v>48</v>
      </c>
      <c r="H39" s="159" t="s">
        <v>49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50</v>
      </c>
      <c r="E50" s="163"/>
      <c r="F50" s="163"/>
      <c r="G50" s="162" t="s">
        <v>51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52</v>
      </c>
      <c r="E61" s="165"/>
      <c r="F61" s="166" t="s">
        <v>53</v>
      </c>
      <c r="G61" s="164" t="s">
        <v>52</v>
      </c>
      <c r="H61" s="165"/>
      <c r="I61" s="165"/>
      <c r="J61" s="167" t="s">
        <v>53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54</v>
      </c>
      <c r="E65" s="168"/>
      <c r="F65" s="168"/>
      <c r="G65" s="162" t="s">
        <v>55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52</v>
      </c>
      <c r="E76" s="165"/>
      <c r="F76" s="166" t="s">
        <v>53</v>
      </c>
      <c r="G76" s="164" t="s">
        <v>52</v>
      </c>
      <c r="H76" s="165"/>
      <c r="I76" s="165"/>
      <c r="J76" s="167" t="s">
        <v>53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Napojení bezodtoké jímky na ČOV MŠ/ZŠ Pěčín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PS 01 - Strojně-technologická část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21</v>
      </c>
      <c r="D89" s="39"/>
      <c r="E89" s="39"/>
      <c r="F89" s="26" t="str">
        <f>F12</f>
        <v>Pěčín u Rychnova nad Kněžnou</v>
      </c>
      <c r="G89" s="39"/>
      <c r="H89" s="39"/>
      <c r="I89" s="31" t="s">
        <v>23</v>
      </c>
      <c r="J89" s="78" t="str">
        <f>IF(J12="","",J12)</f>
        <v>9. 6. 2022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25</v>
      </c>
      <c r="D91" s="39"/>
      <c r="E91" s="39"/>
      <c r="F91" s="26" t="str">
        <f>E15</f>
        <v xml:space="preserve"> </v>
      </c>
      <c r="G91" s="39"/>
      <c r="H91" s="39"/>
      <c r="I91" s="31" t="s">
        <v>31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AKVOPRO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104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109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8"/>
      <c r="C99" s="179"/>
      <c r="D99" s="180" t="s">
        <v>410</v>
      </c>
      <c r="E99" s="181"/>
      <c r="F99" s="181"/>
      <c r="G99" s="181"/>
      <c r="H99" s="181"/>
      <c r="I99" s="181"/>
      <c r="J99" s="182">
        <f>J128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4"/>
      <c r="C100" s="185"/>
      <c r="D100" s="186" t="s">
        <v>411</v>
      </c>
      <c r="E100" s="187"/>
      <c r="F100" s="187"/>
      <c r="G100" s="187"/>
      <c r="H100" s="187"/>
      <c r="I100" s="187"/>
      <c r="J100" s="188">
        <f>J129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4"/>
      <c r="C101" s="185"/>
      <c r="D101" s="186" t="s">
        <v>412</v>
      </c>
      <c r="E101" s="187"/>
      <c r="F101" s="187"/>
      <c r="G101" s="187"/>
      <c r="H101" s="187"/>
      <c r="I101" s="187"/>
      <c r="J101" s="188">
        <f>J149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112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17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Napojení bezodtoké jímky na ČOV MŠ/ZŠ Pěčín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97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PS 01 - Strojně-technologická část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21</v>
      </c>
      <c r="D115" s="39"/>
      <c r="E115" s="39"/>
      <c r="F115" s="26" t="str">
        <f>F12</f>
        <v>Pěčín u Rychnova nad Kněžnou</v>
      </c>
      <c r="G115" s="39"/>
      <c r="H115" s="39"/>
      <c r="I115" s="31" t="s">
        <v>23</v>
      </c>
      <c r="J115" s="78" t="str">
        <f>IF(J12="","",J12)</f>
        <v>9. 6. 2022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25</v>
      </c>
      <c r="D117" s="39"/>
      <c r="E117" s="39"/>
      <c r="F117" s="26" t="str">
        <f>E15</f>
        <v xml:space="preserve"> </v>
      </c>
      <c r="G117" s="39"/>
      <c r="H117" s="39"/>
      <c r="I117" s="31" t="s">
        <v>31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29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>AKVOPRO s.r.o.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113</v>
      </c>
      <c r="D120" s="193" t="s">
        <v>62</v>
      </c>
      <c r="E120" s="193" t="s">
        <v>58</v>
      </c>
      <c r="F120" s="193" t="s">
        <v>59</v>
      </c>
      <c r="G120" s="193" t="s">
        <v>114</v>
      </c>
      <c r="H120" s="193" t="s">
        <v>115</v>
      </c>
      <c r="I120" s="193" t="s">
        <v>116</v>
      </c>
      <c r="J120" s="194" t="s">
        <v>101</v>
      </c>
      <c r="K120" s="195" t="s">
        <v>117</v>
      </c>
      <c r="L120" s="196"/>
      <c r="M120" s="99" t="s">
        <v>1</v>
      </c>
      <c r="N120" s="100" t="s">
        <v>41</v>
      </c>
      <c r="O120" s="100" t="s">
        <v>118</v>
      </c>
      <c r="P120" s="100" t="s">
        <v>119</v>
      </c>
      <c r="Q120" s="100" t="s">
        <v>120</v>
      </c>
      <c r="R120" s="100" t="s">
        <v>121</v>
      </c>
      <c r="S120" s="100" t="s">
        <v>122</v>
      </c>
      <c r="T120" s="101" t="s">
        <v>123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124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P122+P128</f>
        <v>0</v>
      </c>
      <c r="Q121" s="103"/>
      <c r="R121" s="199">
        <f>R122+R128</f>
        <v>0</v>
      </c>
      <c r="S121" s="103"/>
      <c r="T121" s="200">
        <f>T122+T128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76</v>
      </c>
      <c r="AU121" s="16" t="s">
        <v>103</v>
      </c>
      <c r="BK121" s="201">
        <f>BK122+BK128</f>
        <v>0</v>
      </c>
    </row>
    <row r="122" s="12" customFormat="1" ht="25.92" customHeight="1">
      <c r="A122" s="12"/>
      <c r="B122" s="202"/>
      <c r="C122" s="203"/>
      <c r="D122" s="204" t="s">
        <v>76</v>
      </c>
      <c r="E122" s="205" t="s">
        <v>125</v>
      </c>
      <c r="F122" s="205" t="s">
        <v>125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</f>
        <v>0</v>
      </c>
      <c r="Q122" s="210"/>
      <c r="R122" s="211">
        <f>R123</f>
        <v>0</v>
      </c>
      <c r="S122" s="210"/>
      <c r="T122" s="212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</v>
      </c>
      <c r="AT122" s="214" t="s">
        <v>76</v>
      </c>
      <c r="AU122" s="214" t="s">
        <v>77</v>
      </c>
      <c r="AY122" s="213" t="s">
        <v>126</v>
      </c>
      <c r="BK122" s="215">
        <f>BK123</f>
        <v>0</v>
      </c>
    </row>
    <row r="123" s="12" customFormat="1" ht="22.8" customHeight="1">
      <c r="A123" s="12"/>
      <c r="B123" s="202"/>
      <c r="C123" s="203"/>
      <c r="D123" s="204" t="s">
        <v>76</v>
      </c>
      <c r="E123" s="216" t="s">
        <v>164</v>
      </c>
      <c r="F123" s="216" t="s">
        <v>340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SUM(P124:P127)</f>
        <v>0</v>
      </c>
      <c r="Q123" s="210"/>
      <c r="R123" s="211">
        <f>SUM(R124:R127)</f>
        <v>0</v>
      </c>
      <c r="S123" s="210"/>
      <c r="T123" s="212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</v>
      </c>
      <c r="AT123" s="214" t="s">
        <v>76</v>
      </c>
      <c r="AU123" s="214" t="s">
        <v>8</v>
      </c>
      <c r="AY123" s="213" t="s">
        <v>126</v>
      </c>
      <c r="BK123" s="215">
        <f>SUM(BK124:BK127)</f>
        <v>0</v>
      </c>
    </row>
    <row r="124" s="2" customFormat="1" ht="24.15" customHeight="1">
      <c r="A124" s="37"/>
      <c r="B124" s="38"/>
      <c r="C124" s="218" t="s">
        <v>8</v>
      </c>
      <c r="D124" s="218" t="s">
        <v>128</v>
      </c>
      <c r="E124" s="219" t="s">
        <v>413</v>
      </c>
      <c r="F124" s="220" t="s">
        <v>414</v>
      </c>
      <c r="G124" s="221" t="s">
        <v>344</v>
      </c>
      <c r="H124" s="222">
        <v>1</v>
      </c>
      <c r="I124" s="223"/>
      <c r="J124" s="224">
        <f>ROUND(I124*H124,0)</f>
        <v>0</v>
      </c>
      <c r="K124" s="225"/>
      <c r="L124" s="43"/>
      <c r="M124" s="226" t="s">
        <v>1</v>
      </c>
      <c r="N124" s="227" t="s">
        <v>42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8</v>
      </c>
      <c r="AT124" s="230" t="s">
        <v>128</v>
      </c>
      <c r="AU124" s="230" t="s">
        <v>86</v>
      </c>
      <c r="AY124" s="16" t="s">
        <v>126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</v>
      </c>
      <c r="BK124" s="231">
        <f>ROUND(I124*H124,0)</f>
        <v>0</v>
      </c>
      <c r="BL124" s="16" t="s">
        <v>8</v>
      </c>
      <c r="BM124" s="230" t="s">
        <v>415</v>
      </c>
    </row>
    <row r="125" s="13" customFormat="1">
      <c r="A125" s="13"/>
      <c r="B125" s="232"/>
      <c r="C125" s="233"/>
      <c r="D125" s="234" t="s">
        <v>150</v>
      </c>
      <c r="E125" s="235" t="s">
        <v>1</v>
      </c>
      <c r="F125" s="236" t="s">
        <v>416</v>
      </c>
      <c r="G125" s="233"/>
      <c r="H125" s="237">
        <v>1</v>
      </c>
      <c r="I125" s="238"/>
      <c r="J125" s="233"/>
      <c r="K125" s="233"/>
      <c r="L125" s="239"/>
      <c r="M125" s="240"/>
      <c r="N125" s="241"/>
      <c r="O125" s="241"/>
      <c r="P125" s="241"/>
      <c r="Q125" s="241"/>
      <c r="R125" s="241"/>
      <c r="S125" s="241"/>
      <c r="T125" s="24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3" t="s">
        <v>150</v>
      </c>
      <c r="AU125" s="243" t="s">
        <v>86</v>
      </c>
      <c r="AV125" s="13" t="s">
        <v>86</v>
      </c>
      <c r="AW125" s="13" t="s">
        <v>32</v>
      </c>
      <c r="AX125" s="13" t="s">
        <v>8</v>
      </c>
      <c r="AY125" s="243" t="s">
        <v>126</v>
      </c>
    </row>
    <row r="126" s="2" customFormat="1" ht="24.15" customHeight="1">
      <c r="A126" s="37"/>
      <c r="B126" s="38"/>
      <c r="C126" s="218" t="s">
        <v>86</v>
      </c>
      <c r="D126" s="218" t="s">
        <v>128</v>
      </c>
      <c r="E126" s="219" t="s">
        <v>417</v>
      </c>
      <c r="F126" s="220" t="s">
        <v>418</v>
      </c>
      <c r="G126" s="221" t="s">
        <v>344</v>
      </c>
      <c r="H126" s="222">
        <v>1</v>
      </c>
      <c r="I126" s="223"/>
      <c r="J126" s="224">
        <f>ROUND(I126*H126,0)</f>
        <v>0</v>
      </c>
      <c r="K126" s="225"/>
      <c r="L126" s="43"/>
      <c r="M126" s="226" t="s">
        <v>1</v>
      </c>
      <c r="N126" s="227" t="s">
        <v>42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8</v>
      </c>
      <c r="AT126" s="230" t="s">
        <v>128</v>
      </c>
      <c r="AU126" s="230" t="s">
        <v>86</v>
      </c>
      <c r="AY126" s="16" t="s">
        <v>126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</v>
      </c>
      <c r="BK126" s="231">
        <f>ROUND(I126*H126,0)</f>
        <v>0</v>
      </c>
      <c r="BL126" s="16" t="s">
        <v>8</v>
      </c>
      <c r="BM126" s="230" t="s">
        <v>419</v>
      </c>
    </row>
    <row r="127" s="13" customFormat="1">
      <c r="A127" s="13"/>
      <c r="B127" s="232"/>
      <c r="C127" s="233"/>
      <c r="D127" s="234" t="s">
        <v>150</v>
      </c>
      <c r="E127" s="235" t="s">
        <v>1</v>
      </c>
      <c r="F127" s="236" t="s">
        <v>420</v>
      </c>
      <c r="G127" s="233"/>
      <c r="H127" s="237">
        <v>1</v>
      </c>
      <c r="I127" s="238"/>
      <c r="J127" s="233"/>
      <c r="K127" s="233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150</v>
      </c>
      <c r="AU127" s="243" t="s">
        <v>86</v>
      </c>
      <c r="AV127" s="13" t="s">
        <v>86</v>
      </c>
      <c r="AW127" s="13" t="s">
        <v>32</v>
      </c>
      <c r="AX127" s="13" t="s">
        <v>8</v>
      </c>
      <c r="AY127" s="243" t="s">
        <v>126</v>
      </c>
    </row>
    <row r="128" s="12" customFormat="1" ht="25.92" customHeight="1">
      <c r="A128" s="12"/>
      <c r="B128" s="202"/>
      <c r="C128" s="203"/>
      <c r="D128" s="204" t="s">
        <v>76</v>
      </c>
      <c r="E128" s="205" t="s">
        <v>421</v>
      </c>
      <c r="F128" s="205" t="s">
        <v>421</v>
      </c>
      <c r="G128" s="203"/>
      <c r="H128" s="203"/>
      <c r="I128" s="206"/>
      <c r="J128" s="207">
        <f>BK128</f>
        <v>0</v>
      </c>
      <c r="K128" s="203"/>
      <c r="L128" s="208"/>
      <c r="M128" s="209"/>
      <c r="N128" s="210"/>
      <c r="O128" s="210"/>
      <c r="P128" s="211">
        <f>P129</f>
        <v>0</v>
      </c>
      <c r="Q128" s="210"/>
      <c r="R128" s="211">
        <f>R129</f>
        <v>0</v>
      </c>
      <c r="S128" s="210"/>
      <c r="T128" s="212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86</v>
      </c>
      <c r="AT128" s="214" t="s">
        <v>76</v>
      </c>
      <c r="AU128" s="214" t="s">
        <v>77</v>
      </c>
      <c r="AY128" s="213" t="s">
        <v>126</v>
      </c>
      <c r="BK128" s="215">
        <f>BK129</f>
        <v>0</v>
      </c>
    </row>
    <row r="129" s="12" customFormat="1" ht="22.8" customHeight="1">
      <c r="A129" s="12"/>
      <c r="B129" s="202"/>
      <c r="C129" s="203"/>
      <c r="D129" s="204" t="s">
        <v>76</v>
      </c>
      <c r="E129" s="216" t="s">
        <v>422</v>
      </c>
      <c r="F129" s="216" t="s">
        <v>423</v>
      </c>
      <c r="G129" s="203"/>
      <c r="H129" s="203"/>
      <c r="I129" s="206"/>
      <c r="J129" s="217">
        <f>BK129</f>
        <v>0</v>
      </c>
      <c r="K129" s="203"/>
      <c r="L129" s="208"/>
      <c r="M129" s="209"/>
      <c r="N129" s="210"/>
      <c r="O129" s="210"/>
      <c r="P129" s="211">
        <f>P130+SUM(P131:P149)</f>
        <v>0</v>
      </c>
      <c r="Q129" s="210"/>
      <c r="R129" s="211">
        <f>R130+SUM(R131:R149)</f>
        <v>0</v>
      </c>
      <c r="S129" s="210"/>
      <c r="T129" s="212">
        <f>T130+SUM(T131:T149)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86</v>
      </c>
      <c r="AT129" s="214" t="s">
        <v>76</v>
      </c>
      <c r="AU129" s="214" t="s">
        <v>8</v>
      </c>
      <c r="AY129" s="213" t="s">
        <v>126</v>
      </c>
      <c r="BK129" s="215">
        <f>BK130+SUM(BK131:BK149)</f>
        <v>0</v>
      </c>
    </row>
    <row r="130" s="2" customFormat="1" ht="16.5" customHeight="1">
      <c r="A130" s="37"/>
      <c r="B130" s="38"/>
      <c r="C130" s="259" t="s">
        <v>137</v>
      </c>
      <c r="D130" s="259" t="s">
        <v>243</v>
      </c>
      <c r="E130" s="260" t="s">
        <v>424</v>
      </c>
      <c r="F130" s="261" t="s">
        <v>425</v>
      </c>
      <c r="G130" s="262" t="s">
        <v>306</v>
      </c>
      <c r="H130" s="263">
        <v>1</v>
      </c>
      <c r="I130" s="264"/>
      <c r="J130" s="265">
        <f>ROUND(I130*H130,0)</f>
        <v>0</v>
      </c>
      <c r="K130" s="266"/>
      <c r="L130" s="267"/>
      <c r="M130" s="268" t="s">
        <v>1</v>
      </c>
      <c r="N130" s="269" t="s">
        <v>42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86</v>
      </c>
      <c r="AT130" s="230" t="s">
        <v>243</v>
      </c>
      <c r="AU130" s="230" t="s">
        <v>86</v>
      </c>
      <c r="AY130" s="16" t="s">
        <v>126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</v>
      </c>
      <c r="BK130" s="231">
        <f>ROUND(I130*H130,0)</f>
        <v>0</v>
      </c>
      <c r="BL130" s="16" t="s">
        <v>8</v>
      </c>
      <c r="BM130" s="230" t="s">
        <v>426</v>
      </c>
    </row>
    <row r="131" s="2" customFormat="1">
      <c r="A131" s="37"/>
      <c r="B131" s="38"/>
      <c r="C131" s="39"/>
      <c r="D131" s="234" t="s">
        <v>183</v>
      </c>
      <c r="E131" s="39"/>
      <c r="F131" s="244" t="s">
        <v>427</v>
      </c>
      <c r="G131" s="39"/>
      <c r="H131" s="39"/>
      <c r="I131" s="245"/>
      <c r="J131" s="39"/>
      <c r="K131" s="39"/>
      <c r="L131" s="43"/>
      <c r="M131" s="246"/>
      <c r="N131" s="247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183</v>
      </c>
      <c r="AU131" s="16" t="s">
        <v>86</v>
      </c>
    </row>
    <row r="132" s="2" customFormat="1" ht="16.5" customHeight="1">
      <c r="A132" s="37"/>
      <c r="B132" s="38"/>
      <c r="C132" s="259" t="s">
        <v>132</v>
      </c>
      <c r="D132" s="259" t="s">
        <v>243</v>
      </c>
      <c r="E132" s="260" t="s">
        <v>428</v>
      </c>
      <c r="F132" s="261" t="s">
        <v>429</v>
      </c>
      <c r="G132" s="262" t="s">
        <v>344</v>
      </c>
      <c r="H132" s="263">
        <v>1</v>
      </c>
      <c r="I132" s="264"/>
      <c r="J132" s="265">
        <f>ROUND(I132*H132,0)</f>
        <v>0</v>
      </c>
      <c r="K132" s="266"/>
      <c r="L132" s="267"/>
      <c r="M132" s="268" t="s">
        <v>1</v>
      </c>
      <c r="N132" s="269" t="s">
        <v>42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86</v>
      </c>
      <c r="AT132" s="230" t="s">
        <v>243</v>
      </c>
      <c r="AU132" s="230" t="s">
        <v>86</v>
      </c>
      <c r="AY132" s="16" t="s">
        <v>126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</v>
      </c>
      <c r="BK132" s="231">
        <f>ROUND(I132*H132,0)</f>
        <v>0</v>
      </c>
      <c r="BL132" s="16" t="s">
        <v>8</v>
      </c>
      <c r="BM132" s="230" t="s">
        <v>430</v>
      </c>
    </row>
    <row r="133" s="2" customFormat="1">
      <c r="A133" s="37"/>
      <c r="B133" s="38"/>
      <c r="C133" s="39"/>
      <c r="D133" s="234" t="s">
        <v>183</v>
      </c>
      <c r="E133" s="39"/>
      <c r="F133" s="244" t="s">
        <v>431</v>
      </c>
      <c r="G133" s="39"/>
      <c r="H133" s="39"/>
      <c r="I133" s="245"/>
      <c r="J133" s="39"/>
      <c r="K133" s="39"/>
      <c r="L133" s="43"/>
      <c r="M133" s="246"/>
      <c r="N133" s="247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183</v>
      </c>
      <c r="AU133" s="16" t="s">
        <v>86</v>
      </c>
    </row>
    <row r="134" s="2" customFormat="1" ht="16.5" customHeight="1">
      <c r="A134" s="37"/>
      <c r="B134" s="38"/>
      <c r="C134" s="259" t="s">
        <v>145</v>
      </c>
      <c r="D134" s="259" t="s">
        <v>243</v>
      </c>
      <c r="E134" s="260" t="s">
        <v>432</v>
      </c>
      <c r="F134" s="261" t="s">
        <v>433</v>
      </c>
      <c r="G134" s="262" t="s">
        <v>344</v>
      </c>
      <c r="H134" s="263">
        <v>1</v>
      </c>
      <c r="I134" s="264"/>
      <c r="J134" s="265">
        <f>ROUND(I134*H134,0)</f>
        <v>0</v>
      </c>
      <c r="K134" s="266"/>
      <c r="L134" s="267"/>
      <c r="M134" s="268" t="s">
        <v>1</v>
      </c>
      <c r="N134" s="269" t="s">
        <v>42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86</v>
      </c>
      <c r="AT134" s="230" t="s">
        <v>243</v>
      </c>
      <c r="AU134" s="230" t="s">
        <v>86</v>
      </c>
      <c r="AY134" s="16" t="s">
        <v>126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</v>
      </c>
      <c r="BK134" s="231">
        <f>ROUND(I134*H134,0)</f>
        <v>0</v>
      </c>
      <c r="BL134" s="16" t="s">
        <v>8</v>
      </c>
      <c r="BM134" s="230" t="s">
        <v>434</v>
      </c>
    </row>
    <row r="135" s="2" customFormat="1">
      <c r="A135" s="37"/>
      <c r="B135" s="38"/>
      <c r="C135" s="39"/>
      <c r="D135" s="234" t="s">
        <v>183</v>
      </c>
      <c r="E135" s="39"/>
      <c r="F135" s="244" t="s">
        <v>435</v>
      </c>
      <c r="G135" s="39"/>
      <c r="H135" s="39"/>
      <c r="I135" s="245"/>
      <c r="J135" s="39"/>
      <c r="K135" s="39"/>
      <c r="L135" s="43"/>
      <c r="M135" s="246"/>
      <c r="N135" s="247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183</v>
      </c>
      <c r="AU135" s="16" t="s">
        <v>86</v>
      </c>
    </row>
    <row r="136" s="2" customFormat="1" ht="16.5" customHeight="1">
      <c r="A136" s="37"/>
      <c r="B136" s="38"/>
      <c r="C136" s="259" t="s">
        <v>152</v>
      </c>
      <c r="D136" s="259" t="s">
        <v>243</v>
      </c>
      <c r="E136" s="260" t="s">
        <v>436</v>
      </c>
      <c r="F136" s="261" t="s">
        <v>437</v>
      </c>
      <c r="G136" s="262" t="s">
        <v>306</v>
      </c>
      <c r="H136" s="263">
        <v>1</v>
      </c>
      <c r="I136" s="264"/>
      <c r="J136" s="265">
        <f>ROUND(I136*H136,0)</f>
        <v>0</v>
      </c>
      <c r="K136" s="266"/>
      <c r="L136" s="267"/>
      <c r="M136" s="268" t="s">
        <v>1</v>
      </c>
      <c r="N136" s="269" t="s">
        <v>42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86</v>
      </c>
      <c r="AT136" s="230" t="s">
        <v>243</v>
      </c>
      <c r="AU136" s="230" t="s">
        <v>86</v>
      </c>
      <c r="AY136" s="16" t="s">
        <v>126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</v>
      </c>
      <c r="BK136" s="231">
        <f>ROUND(I136*H136,0)</f>
        <v>0</v>
      </c>
      <c r="BL136" s="16" t="s">
        <v>8</v>
      </c>
      <c r="BM136" s="230" t="s">
        <v>438</v>
      </c>
    </row>
    <row r="137" s="2" customFormat="1">
      <c r="A137" s="37"/>
      <c r="B137" s="38"/>
      <c r="C137" s="39"/>
      <c r="D137" s="234" t="s">
        <v>183</v>
      </c>
      <c r="E137" s="39"/>
      <c r="F137" s="244" t="s">
        <v>439</v>
      </c>
      <c r="G137" s="39"/>
      <c r="H137" s="39"/>
      <c r="I137" s="245"/>
      <c r="J137" s="39"/>
      <c r="K137" s="39"/>
      <c r="L137" s="43"/>
      <c r="M137" s="246"/>
      <c r="N137" s="247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183</v>
      </c>
      <c r="AU137" s="16" t="s">
        <v>86</v>
      </c>
    </row>
    <row r="138" s="2" customFormat="1" ht="16.5" customHeight="1">
      <c r="A138" s="37"/>
      <c r="B138" s="38"/>
      <c r="C138" s="259" t="s">
        <v>156</v>
      </c>
      <c r="D138" s="259" t="s">
        <v>243</v>
      </c>
      <c r="E138" s="260" t="s">
        <v>440</v>
      </c>
      <c r="F138" s="261" t="s">
        <v>441</v>
      </c>
      <c r="G138" s="262" t="s">
        <v>306</v>
      </c>
      <c r="H138" s="263">
        <v>1</v>
      </c>
      <c r="I138" s="264"/>
      <c r="J138" s="265">
        <f>ROUND(I138*H138,0)</f>
        <v>0</v>
      </c>
      <c r="K138" s="266"/>
      <c r="L138" s="267"/>
      <c r="M138" s="268" t="s">
        <v>1</v>
      </c>
      <c r="N138" s="269" t="s">
        <v>42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86</v>
      </c>
      <c r="AT138" s="230" t="s">
        <v>243</v>
      </c>
      <c r="AU138" s="230" t="s">
        <v>86</v>
      </c>
      <c r="AY138" s="16" t="s">
        <v>126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</v>
      </c>
      <c r="BK138" s="231">
        <f>ROUND(I138*H138,0)</f>
        <v>0</v>
      </c>
      <c r="BL138" s="16" t="s">
        <v>8</v>
      </c>
      <c r="BM138" s="230" t="s">
        <v>442</v>
      </c>
    </row>
    <row r="139" s="2" customFormat="1">
      <c r="A139" s="37"/>
      <c r="B139" s="38"/>
      <c r="C139" s="39"/>
      <c r="D139" s="234" t="s">
        <v>183</v>
      </c>
      <c r="E139" s="39"/>
      <c r="F139" s="244" t="s">
        <v>443</v>
      </c>
      <c r="G139" s="39"/>
      <c r="H139" s="39"/>
      <c r="I139" s="245"/>
      <c r="J139" s="39"/>
      <c r="K139" s="39"/>
      <c r="L139" s="43"/>
      <c r="M139" s="246"/>
      <c r="N139" s="247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183</v>
      </c>
      <c r="AU139" s="16" t="s">
        <v>86</v>
      </c>
    </row>
    <row r="140" s="2" customFormat="1" ht="16.5" customHeight="1">
      <c r="A140" s="37"/>
      <c r="B140" s="38"/>
      <c r="C140" s="259" t="s">
        <v>160</v>
      </c>
      <c r="D140" s="259" t="s">
        <v>243</v>
      </c>
      <c r="E140" s="260" t="s">
        <v>444</v>
      </c>
      <c r="F140" s="261" t="s">
        <v>445</v>
      </c>
      <c r="G140" s="262" t="s">
        <v>306</v>
      </c>
      <c r="H140" s="263">
        <v>1</v>
      </c>
      <c r="I140" s="264"/>
      <c r="J140" s="265">
        <f>ROUND(I140*H140,0)</f>
        <v>0</v>
      </c>
      <c r="K140" s="266"/>
      <c r="L140" s="267"/>
      <c r="M140" s="268" t="s">
        <v>1</v>
      </c>
      <c r="N140" s="269" t="s">
        <v>42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86</v>
      </c>
      <c r="AT140" s="230" t="s">
        <v>243</v>
      </c>
      <c r="AU140" s="230" t="s">
        <v>86</v>
      </c>
      <c r="AY140" s="16" t="s">
        <v>126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</v>
      </c>
      <c r="BK140" s="231">
        <f>ROUND(I140*H140,0)</f>
        <v>0</v>
      </c>
      <c r="BL140" s="16" t="s">
        <v>8</v>
      </c>
      <c r="BM140" s="230" t="s">
        <v>446</v>
      </c>
    </row>
    <row r="141" s="2" customFormat="1">
      <c r="A141" s="37"/>
      <c r="B141" s="38"/>
      <c r="C141" s="39"/>
      <c r="D141" s="234" t="s">
        <v>183</v>
      </c>
      <c r="E141" s="39"/>
      <c r="F141" s="244" t="s">
        <v>447</v>
      </c>
      <c r="G141" s="39"/>
      <c r="H141" s="39"/>
      <c r="I141" s="245"/>
      <c r="J141" s="39"/>
      <c r="K141" s="39"/>
      <c r="L141" s="43"/>
      <c r="M141" s="246"/>
      <c r="N141" s="247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183</v>
      </c>
      <c r="AU141" s="16" t="s">
        <v>86</v>
      </c>
    </row>
    <row r="142" s="2" customFormat="1" ht="16.5" customHeight="1">
      <c r="A142" s="37"/>
      <c r="B142" s="38"/>
      <c r="C142" s="259" t="s">
        <v>164</v>
      </c>
      <c r="D142" s="259" t="s">
        <v>243</v>
      </c>
      <c r="E142" s="260" t="s">
        <v>448</v>
      </c>
      <c r="F142" s="261" t="s">
        <v>449</v>
      </c>
      <c r="G142" s="262" t="s">
        <v>344</v>
      </c>
      <c r="H142" s="263">
        <v>1</v>
      </c>
      <c r="I142" s="264"/>
      <c r="J142" s="265">
        <f>ROUND(I142*H142,0)</f>
        <v>0</v>
      </c>
      <c r="K142" s="266"/>
      <c r="L142" s="267"/>
      <c r="M142" s="268" t="s">
        <v>1</v>
      </c>
      <c r="N142" s="269" t="s">
        <v>42</v>
      </c>
      <c r="O142" s="90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86</v>
      </c>
      <c r="AT142" s="230" t="s">
        <v>243</v>
      </c>
      <c r="AU142" s="230" t="s">
        <v>86</v>
      </c>
      <c r="AY142" s="16" t="s">
        <v>126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</v>
      </c>
      <c r="BK142" s="231">
        <f>ROUND(I142*H142,0)</f>
        <v>0</v>
      </c>
      <c r="BL142" s="16" t="s">
        <v>8</v>
      </c>
      <c r="BM142" s="230" t="s">
        <v>450</v>
      </c>
    </row>
    <row r="143" s="2" customFormat="1" ht="16.5" customHeight="1">
      <c r="A143" s="37"/>
      <c r="B143" s="38"/>
      <c r="C143" s="259" t="s">
        <v>168</v>
      </c>
      <c r="D143" s="259" t="s">
        <v>243</v>
      </c>
      <c r="E143" s="260" t="s">
        <v>451</v>
      </c>
      <c r="F143" s="261" t="s">
        <v>452</v>
      </c>
      <c r="G143" s="262" t="s">
        <v>344</v>
      </c>
      <c r="H143" s="263">
        <v>1</v>
      </c>
      <c r="I143" s="264"/>
      <c r="J143" s="265">
        <f>ROUND(I143*H143,0)</f>
        <v>0</v>
      </c>
      <c r="K143" s="266"/>
      <c r="L143" s="267"/>
      <c r="M143" s="268" t="s">
        <v>1</v>
      </c>
      <c r="N143" s="269" t="s">
        <v>42</v>
      </c>
      <c r="O143" s="90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86</v>
      </c>
      <c r="AT143" s="230" t="s">
        <v>243</v>
      </c>
      <c r="AU143" s="230" t="s">
        <v>86</v>
      </c>
      <c r="AY143" s="16" t="s">
        <v>126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</v>
      </c>
      <c r="BK143" s="231">
        <f>ROUND(I143*H143,0)</f>
        <v>0</v>
      </c>
      <c r="BL143" s="16" t="s">
        <v>8</v>
      </c>
      <c r="BM143" s="230" t="s">
        <v>453</v>
      </c>
    </row>
    <row r="144" s="2" customFormat="1" ht="16.5" customHeight="1">
      <c r="A144" s="37"/>
      <c r="B144" s="38"/>
      <c r="C144" s="259" t="s">
        <v>173</v>
      </c>
      <c r="D144" s="259" t="s">
        <v>243</v>
      </c>
      <c r="E144" s="260" t="s">
        <v>454</v>
      </c>
      <c r="F144" s="261" t="s">
        <v>455</v>
      </c>
      <c r="G144" s="262" t="s">
        <v>143</v>
      </c>
      <c r="H144" s="263">
        <v>4.5</v>
      </c>
      <c r="I144" s="264"/>
      <c r="J144" s="265">
        <f>ROUND(I144*H144,0)</f>
        <v>0</v>
      </c>
      <c r="K144" s="266"/>
      <c r="L144" s="267"/>
      <c r="M144" s="268" t="s">
        <v>1</v>
      </c>
      <c r="N144" s="269" t="s">
        <v>42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86</v>
      </c>
      <c r="AT144" s="230" t="s">
        <v>243</v>
      </c>
      <c r="AU144" s="230" t="s">
        <v>86</v>
      </c>
      <c r="AY144" s="16" t="s">
        <v>126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</v>
      </c>
      <c r="BK144" s="231">
        <f>ROUND(I144*H144,0)</f>
        <v>0</v>
      </c>
      <c r="BL144" s="16" t="s">
        <v>8</v>
      </c>
      <c r="BM144" s="230" t="s">
        <v>456</v>
      </c>
    </row>
    <row r="145" s="2" customFormat="1" ht="16.5" customHeight="1">
      <c r="A145" s="37"/>
      <c r="B145" s="38"/>
      <c r="C145" s="259" t="s">
        <v>178</v>
      </c>
      <c r="D145" s="259" t="s">
        <v>243</v>
      </c>
      <c r="E145" s="260" t="s">
        <v>457</v>
      </c>
      <c r="F145" s="261" t="s">
        <v>458</v>
      </c>
      <c r="G145" s="262" t="s">
        <v>306</v>
      </c>
      <c r="H145" s="263">
        <v>2</v>
      </c>
      <c r="I145" s="264"/>
      <c r="J145" s="265">
        <f>ROUND(I145*H145,0)</f>
        <v>0</v>
      </c>
      <c r="K145" s="266"/>
      <c r="L145" s="267"/>
      <c r="M145" s="268" t="s">
        <v>1</v>
      </c>
      <c r="N145" s="269" t="s">
        <v>42</v>
      </c>
      <c r="O145" s="90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86</v>
      </c>
      <c r="AT145" s="230" t="s">
        <v>243</v>
      </c>
      <c r="AU145" s="230" t="s">
        <v>86</v>
      </c>
      <c r="AY145" s="16" t="s">
        <v>126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</v>
      </c>
      <c r="BK145" s="231">
        <f>ROUND(I145*H145,0)</f>
        <v>0</v>
      </c>
      <c r="BL145" s="16" t="s">
        <v>8</v>
      </c>
      <c r="BM145" s="230" t="s">
        <v>459</v>
      </c>
    </row>
    <row r="146" s="2" customFormat="1" ht="16.5" customHeight="1">
      <c r="A146" s="37"/>
      <c r="B146" s="38"/>
      <c r="C146" s="259" t="s">
        <v>186</v>
      </c>
      <c r="D146" s="259" t="s">
        <v>243</v>
      </c>
      <c r="E146" s="260" t="s">
        <v>460</v>
      </c>
      <c r="F146" s="261" t="s">
        <v>461</v>
      </c>
      <c r="G146" s="262" t="s">
        <v>306</v>
      </c>
      <c r="H146" s="263">
        <v>1</v>
      </c>
      <c r="I146" s="264"/>
      <c r="J146" s="265">
        <f>ROUND(I146*H146,0)</f>
        <v>0</v>
      </c>
      <c r="K146" s="266"/>
      <c r="L146" s="267"/>
      <c r="M146" s="268" t="s">
        <v>1</v>
      </c>
      <c r="N146" s="269" t="s">
        <v>42</v>
      </c>
      <c r="O146" s="90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86</v>
      </c>
      <c r="AT146" s="230" t="s">
        <v>243</v>
      </c>
      <c r="AU146" s="230" t="s">
        <v>86</v>
      </c>
      <c r="AY146" s="16" t="s">
        <v>126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</v>
      </c>
      <c r="BK146" s="231">
        <f>ROUND(I146*H146,0)</f>
        <v>0</v>
      </c>
      <c r="BL146" s="16" t="s">
        <v>8</v>
      </c>
      <c r="BM146" s="230" t="s">
        <v>462</v>
      </c>
    </row>
    <row r="147" s="2" customFormat="1" ht="24.15" customHeight="1">
      <c r="A147" s="37"/>
      <c r="B147" s="38"/>
      <c r="C147" s="259" t="s">
        <v>191</v>
      </c>
      <c r="D147" s="259" t="s">
        <v>243</v>
      </c>
      <c r="E147" s="260" t="s">
        <v>463</v>
      </c>
      <c r="F147" s="261" t="s">
        <v>464</v>
      </c>
      <c r="G147" s="262" t="s">
        <v>465</v>
      </c>
      <c r="H147" s="263">
        <v>1</v>
      </c>
      <c r="I147" s="264"/>
      <c r="J147" s="265">
        <f>ROUND(I147*H147,0)</f>
        <v>0</v>
      </c>
      <c r="K147" s="266"/>
      <c r="L147" s="267"/>
      <c r="M147" s="268" t="s">
        <v>1</v>
      </c>
      <c r="N147" s="269" t="s">
        <v>42</v>
      </c>
      <c r="O147" s="90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86</v>
      </c>
      <c r="AT147" s="230" t="s">
        <v>243</v>
      </c>
      <c r="AU147" s="230" t="s">
        <v>86</v>
      </c>
      <c r="AY147" s="16" t="s">
        <v>126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</v>
      </c>
      <c r="BK147" s="231">
        <f>ROUND(I147*H147,0)</f>
        <v>0</v>
      </c>
      <c r="BL147" s="16" t="s">
        <v>8</v>
      </c>
      <c r="BM147" s="230" t="s">
        <v>466</v>
      </c>
    </row>
    <row r="148" s="2" customFormat="1" ht="16.5" customHeight="1">
      <c r="A148" s="37"/>
      <c r="B148" s="38"/>
      <c r="C148" s="259" t="s">
        <v>9</v>
      </c>
      <c r="D148" s="259" t="s">
        <v>243</v>
      </c>
      <c r="E148" s="260" t="s">
        <v>467</v>
      </c>
      <c r="F148" s="261" t="s">
        <v>468</v>
      </c>
      <c r="G148" s="262" t="s">
        <v>306</v>
      </c>
      <c r="H148" s="263">
        <v>2</v>
      </c>
      <c r="I148" s="264"/>
      <c r="J148" s="265">
        <f>ROUND(I148*H148,0)</f>
        <v>0</v>
      </c>
      <c r="K148" s="266"/>
      <c r="L148" s="267"/>
      <c r="M148" s="268" t="s">
        <v>1</v>
      </c>
      <c r="N148" s="269" t="s">
        <v>42</v>
      </c>
      <c r="O148" s="90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86</v>
      </c>
      <c r="AT148" s="230" t="s">
        <v>243</v>
      </c>
      <c r="AU148" s="230" t="s">
        <v>86</v>
      </c>
      <c r="AY148" s="16" t="s">
        <v>126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</v>
      </c>
      <c r="BK148" s="231">
        <f>ROUND(I148*H148,0)</f>
        <v>0</v>
      </c>
      <c r="BL148" s="16" t="s">
        <v>8</v>
      </c>
      <c r="BM148" s="230" t="s">
        <v>469</v>
      </c>
    </row>
    <row r="149" s="12" customFormat="1" ht="20.88" customHeight="1">
      <c r="A149" s="12"/>
      <c r="B149" s="202"/>
      <c r="C149" s="203"/>
      <c r="D149" s="204" t="s">
        <v>76</v>
      </c>
      <c r="E149" s="216" t="s">
        <v>470</v>
      </c>
      <c r="F149" s="216" t="s">
        <v>471</v>
      </c>
      <c r="G149" s="203"/>
      <c r="H149" s="203"/>
      <c r="I149" s="206"/>
      <c r="J149" s="217">
        <f>BK149</f>
        <v>0</v>
      </c>
      <c r="K149" s="203"/>
      <c r="L149" s="208"/>
      <c r="M149" s="209"/>
      <c r="N149" s="210"/>
      <c r="O149" s="210"/>
      <c r="P149" s="211">
        <f>P150</f>
        <v>0</v>
      </c>
      <c r="Q149" s="210"/>
      <c r="R149" s="211">
        <f>R150</f>
        <v>0</v>
      </c>
      <c r="S149" s="210"/>
      <c r="T149" s="212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3" t="s">
        <v>86</v>
      </c>
      <c r="AT149" s="214" t="s">
        <v>76</v>
      </c>
      <c r="AU149" s="214" t="s">
        <v>86</v>
      </c>
      <c r="AY149" s="213" t="s">
        <v>126</v>
      </c>
      <c r="BK149" s="215">
        <f>BK150</f>
        <v>0</v>
      </c>
    </row>
    <row r="150" s="2" customFormat="1" ht="24.15" customHeight="1">
      <c r="A150" s="37"/>
      <c r="B150" s="38"/>
      <c r="C150" s="218" t="s">
        <v>200</v>
      </c>
      <c r="D150" s="218" t="s">
        <v>128</v>
      </c>
      <c r="E150" s="219" t="s">
        <v>472</v>
      </c>
      <c r="F150" s="220" t="s">
        <v>473</v>
      </c>
      <c r="G150" s="221" t="s">
        <v>148</v>
      </c>
      <c r="H150" s="222">
        <v>56</v>
      </c>
      <c r="I150" s="223"/>
      <c r="J150" s="224">
        <f>ROUND(I150*H150,0)</f>
        <v>0</v>
      </c>
      <c r="K150" s="225"/>
      <c r="L150" s="43"/>
      <c r="M150" s="270" t="s">
        <v>1</v>
      </c>
      <c r="N150" s="271" t="s">
        <v>42</v>
      </c>
      <c r="O150" s="272"/>
      <c r="P150" s="273">
        <f>O150*H150</f>
        <v>0</v>
      </c>
      <c r="Q150" s="273">
        <v>0</v>
      </c>
      <c r="R150" s="273">
        <f>Q150*H150</f>
        <v>0</v>
      </c>
      <c r="S150" s="273">
        <v>0</v>
      </c>
      <c r="T150" s="27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8</v>
      </c>
      <c r="AT150" s="230" t="s">
        <v>128</v>
      </c>
      <c r="AU150" s="230" t="s">
        <v>137</v>
      </c>
      <c r="AY150" s="16" t="s">
        <v>126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</v>
      </c>
      <c r="BK150" s="231">
        <f>ROUND(I150*H150,0)</f>
        <v>0</v>
      </c>
      <c r="BL150" s="16" t="s">
        <v>8</v>
      </c>
      <c r="BM150" s="230" t="s">
        <v>474</v>
      </c>
    </row>
    <row r="151" s="2" customFormat="1" ht="6.96" customHeight="1">
      <c r="A151" s="37"/>
      <c r="B151" s="65"/>
      <c r="C151" s="66"/>
      <c r="D151" s="66"/>
      <c r="E151" s="66"/>
      <c r="F151" s="66"/>
      <c r="G151" s="66"/>
      <c r="H151" s="66"/>
      <c r="I151" s="66"/>
      <c r="J151" s="66"/>
      <c r="K151" s="66"/>
      <c r="L151" s="43"/>
      <c r="M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</row>
  </sheetData>
  <sheetProtection sheet="1" autoFilter="0" formatColumns="0" formatRows="0" objects="1" scenarios="1" spinCount="100000" saltValue="ab088W7i6UPRHO8j2RxkBR0W9xLdu6XGykh9HVbKG9cUiMWRyKW30sptPdHBUqmhgWoKnDVGfGSJUix1HeYdWA==" hashValue="RtwP5TSET+SQQ/6Ub8qY9GAYAx0nf06XlyoWRhnd2jFfg/D/U7zBAHHphdc96k7deQp17tZGsbhayGtc28n4hw==" algorithmName="SHA-512" password="CC35"/>
  <autoFilter ref="C120:K15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11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17</v>
      </c>
      <c r="L6" s="19"/>
    </row>
    <row r="7" s="1" customFormat="1" ht="16.5" customHeight="1">
      <c r="B7" s="19"/>
      <c r="E7" s="140" t="str">
        <f>'Rekapitulace stavby'!K6</f>
        <v>Napojení bezodtoké jímky na ČOV MŠ/ZŠ Pěčín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475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19</v>
      </c>
      <c r="E11" s="37"/>
      <c r="F11" s="142" t="s">
        <v>1</v>
      </c>
      <c r="G11" s="37"/>
      <c r="H11" s="37"/>
      <c r="I11" s="139" t="s">
        <v>20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21</v>
      </c>
      <c r="E12" s="37"/>
      <c r="F12" s="142" t="s">
        <v>22</v>
      </c>
      <c r="G12" s="37"/>
      <c r="H12" s="37"/>
      <c r="I12" s="139" t="s">
        <v>23</v>
      </c>
      <c r="J12" s="143" t="str">
        <f>'Rekapitulace stavby'!AN8</f>
        <v>9. 6. 2022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25</v>
      </c>
      <c r="E14" s="37"/>
      <c r="F14" s="37"/>
      <c r="G14" s="37"/>
      <c r="H14" s="37"/>
      <c r="I14" s="139" t="s">
        <v>26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28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29</v>
      </c>
      <c r="E17" s="37"/>
      <c r="F17" s="37"/>
      <c r="G17" s="37"/>
      <c r="H17" s="37"/>
      <c r="I17" s="139" t="s">
        <v>26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31</v>
      </c>
      <c r="E20" s="37"/>
      <c r="F20" s="37"/>
      <c r="G20" s="37"/>
      <c r="H20" s="37"/>
      <c r="I20" s="139" t="s">
        <v>26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28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26</v>
      </c>
      <c r="J23" s="142" t="s">
        <v>34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35</v>
      </c>
      <c r="F24" s="37"/>
      <c r="G24" s="37"/>
      <c r="H24" s="37"/>
      <c r="I24" s="139" t="s">
        <v>28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36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37</v>
      </c>
      <c r="E30" s="37"/>
      <c r="F30" s="37"/>
      <c r="G30" s="37"/>
      <c r="H30" s="37"/>
      <c r="I30" s="37"/>
      <c r="J30" s="150">
        <f>ROUND(J117, 0)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39</v>
      </c>
      <c r="G32" s="37"/>
      <c r="H32" s="37"/>
      <c r="I32" s="151" t="s">
        <v>38</v>
      </c>
      <c r="J32" s="151" t="s">
        <v>40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41</v>
      </c>
      <c r="E33" s="139" t="s">
        <v>42</v>
      </c>
      <c r="F33" s="153">
        <f>ROUND((SUM(BE117:BE133)),  0)</f>
        <v>0</v>
      </c>
      <c r="G33" s="37"/>
      <c r="H33" s="37"/>
      <c r="I33" s="154">
        <v>0.20999999999999999</v>
      </c>
      <c r="J33" s="153">
        <f>ROUND(((SUM(BE117:BE133))*I33),  0)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43</v>
      </c>
      <c r="F34" s="153">
        <f>ROUND((SUM(BF117:BF133)),  0)</f>
        <v>0</v>
      </c>
      <c r="G34" s="37"/>
      <c r="H34" s="37"/>
      <c r="I34" s="154">
        <v>0.14999999999999999</v>
      </c>
      <c r="J34" s="153">
        <f>ROUND(((SUM(BF117:BF133))*I34),  0)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44</v>
      </c>
      <c r="F35" s="153">
        <f>ROUND((SUM(BG117:BG133)),  0)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45</v>
      </c>
      <c r="F36" s="153">
        <f>ROUND((SUM(BH117:BH133)),  0)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46</v>
      </c>
      <c r="F37" s="153">
        <f>ROUND((SUM(BI117:BI133)),  0)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47</v>
      </c>
      <c r="E39" s="157"/>
      <c r="F39" s="157"/>
      <c r="G39" s="158" t="s">
        <v>48</v>
      </c>
      <c r="H39" s="159" t="s">
        <v>49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50</v>
      </c>
      <c r="E50" s="163"/>
      <c r="F50" s="163"/>
      <c r="G50" s="162" t="s">
        <v>51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52</v>
      </c>
      <c r="E61" s="165"/>
      <c r="F61" s="166" t="s">
        <v>53</v>
      </c>
      <c r="G61" s="164" t="s">
        <v>52</v>
      </c>
      <c r="H61" s="165"/>
      <c r="I61" s="165"/>
      <c r="J61" s="167" t="s">
        <v>53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54</v>
      </c>
      <c r="E65" s="168"/>
      <c r="F65" s="168"/>
      <c r="G65" s="162" t="s">
        <v>55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52</v>
      </c>
      <c r="E76" s="165"/>
      <c r="F76" s="166" t="s">
        <v>53</v>
      </c>
      <c r="G76" s="164" t="s">
        <v>52</v>
      </c>
      <c r="H76" s="165"/>
      <c r="I76" s="165"/>
      <c r="J76" s="167" t="s">
        <v>53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Napojení bezodtoké jímky na ČOV MŠ/ZŠ Pěčín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PS 02 - Elektroinstalace a MaR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21</v>
      </c>
      <c r="D89" s="39"/>
      <c r="E89" s="39"/>
      <c r="F89" s="26" t="str">
        <f>F12</f>
        <v>Pěčín u Rychnova nad Kněžnou</v>
      </c>
      <c r="G89" s="39"/>
      <c r="H89" s="39"/>
      <c r="I89" s="31" t="s">
        <v>23</v>
      </c>
      <c r="J89" s="78" t="str">
        <f>IF(J12="","",J12)</f>
        <v>9. 6. 2022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25</v>
      </c>
      <c r="D91" s="39"/>
      <c r="E91" s="39"/>
      <c r="F91" s="26" t="str">
        <f>E15</f>
        <v xml:space="preserve"> </v>
      </c>
      <c r="G91" s="39"/>
      <c r="H91" s="39"/>
      <c r="I91" s="31" t="s">
        <v>31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AKVOPRO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J117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476</v>
      </c>
      <c r="E97" s="181"/>
      <c r="F97" s="181"/>
      <c r="G97" s="181"/>
      <c r="H97" s="181"/>
      <c r="I97" s="181"/>
      <c r="J97" s="182">
        <f>J118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3" s="2" customFormat="1" ht="6.96" customHeight="1">
      <c r="A103" s="37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2" t="s">
        <v>112</v>
      </c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1" t="s">
        <v>17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6.5" customHeight="1">
      <c r="A107" s="37"/>
      <c r="B107" s="38"/>
      <c r="C107" s="39"/>
      <c r="D107" s="39"/>
      <c r="E107" s="173" t="str">
        <f>E7</f>
        <v>Napojení bezodtoké jímky na ČOV MŠ/ZŠ Pěčín</v>
      </c>
      <c r="F107" s="31"/>
      <c r="G107" s="31"/>
      <c r="H107" s="31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97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9"/>
      <c r="D109" s="39"/>
      <c r="E109" s="75" t="str">
        <f>E9</f>
        <v>PS 02 - Elektroinstalace a MaR</v>
      </c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21</v>
      </c>
      <c r="D111" s="39"/>
      <c r="E111" s="39"/>
      <c r="F111" s="26" t="str">
        <f>F12</f>
        <v>Pěčín u Rychnova nad Kněžnou</v>
      </c>
      <c r="G111" s="39"/>
      <c r="H111" s="39"/>
      <c r="I111" s="31" t="s">
        <v>23</v>
      </c>
      <c r="J111" s="78" t="str">
        <f>IF(J12="","",J12)</f>
        <v>9. 6. 2022</v>
      </c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25</v>
      </c>
      <c r="D113" s="39"/>
      <c r="E113" s="39"/>
      <c r="F113" s="26" t="str">
        <f>E15</f>
        <v xml:space="preserve"> </v>
      </c>
      <c r="G113" s="39"/>
      <c r="H113" s="39"/>
      <c r="I113" s="31" t="s">
        <v>31</v>
      </c>
      <c r="J113" s="35" t="str">
        <f>E21</f>
        <v xml:space="preserve"> 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29</v>
      </c>
      <c r="D114" s="39"/>
      <c r="E114" s="39"/>
      <c r="F114" s="26" t="str">
        <f>IF(E18="","",E18)</f>
        <v>Vyplň údaj</v>
      </c>
      <c r="G114" s="39"/>
      <c r="H114" s="39"/>
      <c r="I114" s="31" t="s">
        <v>33</v>
      </c>
      <c r="J114" s="35" t="str">
        <f>E24</f>
        <v>AKVOPRO s.r.o.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1" customFormat="1" ht="29.28" customHeight="1">
      <c r="A116" s="190"/>
      <c r="B116" s="191"/>
      <c r="C116" s="192" t="s">
        <v>113</v>
      </c>
      <c r="D116" s="193" t="s">
        <v>62</v>
      </c>
      <c r="E116" s="193" t="s">
        <v>58</v>
      </c>
      <c r="F116" s="193" t="s">
        <v>59</v>
      </c>
      <c r="G116" s="193" t="s">
        <v>114</v>
      </c>
      <c r="H116" s="193" t="s">
        <v>115</v>
      </c>
      <c r="I116" s="193" t="s">
        <v>116</v>
      </c>
      <c r="J116" s="194" t="s">
        <v>101</v>
      </c>
      <c r="K116" s="195" t="s">
        <v>117</v>
      </c>
      <c r="L116" s="196"/>
      <c r="M116" s="99" t="s">
        <v>1</v>
      </c>
      <c r="N116" s="100" t="s">
        <v>41</v>
      </c>
      <c r="O116" s="100" t="s">
        <v>118</v>
      </c>
      <c r="P116" s="100" t="s">
        <v>119</v>
      </c>
      <c r="Q116" s="100" t="s">
        <v>120</v>
      </c>
      <c r="R116" s="100" t="s">
        <v>121</v>
      </c>
      <c r="S116" s="100" t="s">
        <v>122</v>
      </c>
      <c r="T116" s="101" t="s">
        <v>123</v>
      </c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</row>
    <row r="117" s="2" customFormat="1" ht="22.8" customHeight="1">
      <c r="A117" s="37"/>
      <c r="B117" s="38"/>
      <c r="C117" s="106" t="s">
        <v>124</v>
      </c>
      <c r="D117" s="39"/>
      <c r="E117" s="39"/>
      <c r="F117" s="39"/>
      <c r="G117" s="39"/>
      <c r="H117" s="39"/>
      <c r="I117" s="39"/>
      <c r="J117" s="197">
        <f>BK117</f>
        <v>0</v>
      </c>
      <c r="K117" s="39"/>
      <c r="L117" s="43"/>
      <c r="M117" s="102"/>
      <c r="N117" s="198"/>
      <c r="O117" s="103"/>
      <c r="P117" s="199">
        <f>P118</f>
        <v>0</v>
      </c>
      <c r="Q117" s="103"/>
      <c r="R117" s="199">
        <f>R118</f>
        <v>0</v>
      </c>
      <c r="S117" s="103"/>
      <c r="T117" s="200">
        <f>T118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76</v>
      </c>
      <c r="AU117" s="16" t="s">
        <v>103</v>
      </c>
      <c r="BK117" s="201">
        <f>BK118</f>
        <v>0</v>
      </c>
    </row>
    <row r="118" s="12" customFormat="1" ht="25.92" customHeight="1">
      <c r="A118" s="12"/>
      <c r="B118" s="202"/>
      <c r="C118" s="203"/>
      <c r="D118" s="204" t="s">
        <v>76</v>
      </c>
      <c r="E118" s="205" t="s">
        <v>243</v>
      </c>
      <c r="F118" s="205" t="s">
        <v>477</v>
      </c>
      <c r="G118" s="203"/>
      <c r="H118" s="203"/>
      <c r="I118" s="206"/>
      <c r="J118" s="207">
        <f>BK118</f>
        <v>0</v>
      </c>
      <c r="K118" s="203"/>
      <c r="L118" s="208"/>
      <c r="M118" s="209"/>
      <c r="N118" s="210"/>
      <c r="O118" s="210"/>
      <c r="P118" s="211">
        <f>SUM(P119:P133)</f>
        <v>0</v>
      </c>
      <c r="Q118" s="210"/>
      <c r="R118" s="211">
        <f>SUM(R119:R133)</f>
        <v>0</v>
      </c>
      <c r="S118" s="210"/>
      <c r="T118" s="212">
        <f>SUM(T119:T133)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3" t="s">
        <v>137</v>
      </c>
      <c r="AT118" s="214" t="s">
        <v>76</v>
      </c>
      <c r="AU118" s="214" t="s">
        <v>77</v>
      </c>
      <c r="AY118" s="213" t="s">
        <v>126</v>
      </c>
      <c r="BK118" s="215">
        <f>SUM(BK119:BK133)</f>
        <v>0</v>
      </c>
    </row>
    <row r="119" s="2" customFormat="1" ht="16.5" customHeight="1">
      <c r="A119" s="37"/>
      <c r="B119" s="38"/>
      <c r="C119" s="259" t="s">
        <v>8</v>
      </c>
      <c r="D119" s="259" t="s">
        <v>243</v>
      </c>
      <c r="E119" s="260" t="s">
        <v>478</v>
      </c>
      <c r="F119" s="261" t="s">
        <v>479</v>
      </c>
      <c r="G119" s="262" t="s">
        <v>306</v>
      </c>
      <c r="H119" s="263">
        <v>1</v>
      </c>
      <c r="I119" s="264"/>
      <c r="J119" s="265">
        <f>ROUND(I119*H119,0)</f>
        <v>0</v>
      </c>
      <c r="K119" s="266"/>
      <c r="L119" s="267"/>
      <c r="M119" s="268" t="s">
        <v>1</v>
      </c>
      <c r="N119" s="269" t="s">
        <v>42</v>
      </c>
      <c r="O119" s="90"/>
      <c r="P119" s="228">
        <f>O119*H119</f>
        <v>0</v>
      </c>
      <c r="Q119" s="228">
        <v>0</v>
      </c>
      <c r="R119" s="228">
        <f>Q119*H119</f>
        <v>0</v>
      </c>
      <c r="S119" s="228">
        <v>0</v>
      </c>
      <c r="T119" s="229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30" t="s">
        <v>480</v>
      </c>
      <c r="AT119" s="230" t="s">
        <v>243</v>
      </c>
      <c r="AU119" s="230" t="s">
        <v>8</v>
      </c>
      <c r="AY119" s="16" t="s">
        <v>126</v>
      </c>
      <c r="BE119" s="231">
        <f>IF(N119="základní",J119,0)</f>
        <v>0</v>
      </c>
      <c r="BF119" s="231">
        <f>IF(N119="snížená",J119,0)</f>
        <v>0</v>
      </c>
      <c r="BG119" s="231">
        <f>IF(N119="zákl. přenesená",J119,0)</f>
        <v>0</v>
      </c>
      <c r="BH119" s="231">
        <f>IF(N119="sníž. přenesená",J119,0)</f>
        <v>0</v>
      </c>
      <c r="BI119" s="231">
        <f>IF(N119="nulová",J119,0)</f>
        <v>0</v>
      </c>
      <c r="BJ119" s="16" t="s">
        <v>8</v>
      </c>
      <c r="BK119" s="231">
        <f>ROUND(I119*H119,0)</f>
        <v>0</v>
      </c>
      <c r="BL119" s="16" t="s">
        <v>481</v>
      </c>
      <c r="BM119" s="230" t="s">
        <v>482</v>
      </c>
    </row>
    <row r="120" s="2" customFormat="1" ht="16.5" customHeight="1">
      <c r="A120" s="37"/>
      <c r="B120" s="38"/>
      <c r="C120" s="259" t="s">
        <v>86</v>
      </c>
      <c r="D120" s="259" t="s">
        <v>243</v>
      </c>
      <c r="E120" s="260" t="s">
        <v>483</v>
      </c>
      <c r="F120" s="261" t="s">
        <v>484</v>
      </c>
      <c r="G120" s="262" t="s">
        <v>306</v>
      </c>
      <c r="H120" s="263">
        <v>3</v>
      </c>
      <c r="I120" s="264"/>
      <c r="J120" s="265">
        <f>ROUND(I120*H120,0)</f>
        <v>0</v>
      </c>
      <c r="K120" s="266"/>
      <c r="L120" s="267"/>
      <c r="M120" s="268" t="s">
        <v>1</v>
      </c>
      <c r="N120" s="269" t="s">
        <v>42</v>
      </c>
      <c r="O120" s="90"/>
      <c r="P120" s="228">
        <f>O120*H120</f>
        <v>0</v>
      </c>
      <c r="Q120" s="228">
        <v>0</v>
      </c>
      <c r="R120" s="228">
        <f>Q120*H120</f>
        <v>0</v>
      </c>
      <c r="S120" s="228">
        <v>0</v>
      </c>
      <c r="T120" s="229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30" t="s">
        <v>480</v>
      </c>
      <c r="AT120" s="230" t="s">
        <v>243</v>
      </c>
      <c r="AU120" s="230" t="s">
        <v>8</v>
      </c>
      <c r="AY120" s="16" t="s">
        <v>126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16" t="s">
        <v>8</v>
      </c>
      <c r="BK120" s="231">
        <f>ROUND(I120*H120,0)</f>
        <v>0</v>
      </c>
      <c r="BL120" s="16" t="s">
        <v>481</v>
      </c>
      <c r="BM120" s="230" t="s">
        <v>485</v>
      </c>
    </row>
    <row r="121" s="2" customFormat="1" ht="16.5" customHeight="1">
      <c r="A121" s="37"/>
      <c r="B121" s="38"/>
      <c r="C121" s="259" t="s">
        <v>137</v>
      </c>
      <c r="D121" s="259" t="s">
        <v>243</v>
      </c>
      <c r="E121" s="260" t="s">
        <v>486</v>
      </c>
      <c r="F121" s="261" t="s">
        <v>487</v>
      </c>
      <c r="G121" s="262" t="s">
        <v>306</v>
      </c>
      <c r="H121" s="263">
        <v>1</v>
      </c>
      <c r="I121" s="264"/>
      <c r="J121" s="265">
        <f>ROUND(I121*H121,0)</f>
        <v>0</v>
      </c>
      <c r="K121" s="266"/>
      <c r="L121" s="267"/>
      <c r="M121" s="268" t="s">
        <v>1</v>
      </c>
      <c r="N121" s="269" t="s">
        <v>42</v>
      </c>
      <c r="O121" s="90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0" t="s">
        <v>480</v>
      </c>
      <c r="AT121" s="230" t="s">
        <v>243</v>
      </c>
      <c r="AU121" s="230" t="s">
        <v>8</v>
      </c>
      <c r="AY121" s="16" t="s">
        <v>126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6" t="s">
        <v>8</v>
      </c>
      <c r="BK121" s="231">
        <f>ROUND(I121*H121,0)</f>
        <v>0</v>
      </c>
      <c r="BL121" s="16" t="s">
        <v>481</v>
      </c>
      <c r="BM121" s="230" t="s">
        <v>488</v>
      </c>
    </row>
    <row r="122" s="2" customFormat="1" ht="16.5" customHeight="1">
      <c r="A122" s="37"/>
      <c r="B122" s="38"/>
      <c r="C122" s="259" t="s">
        <v>132</v>
      </c>
      <c r="D122" s="259" t="s">
        <v>243</v>
      </c>
      <c r="E122" s="260" t="s">
        <v>489</v>
      </c>
      <c r="F122" s="261" t="s">
        <v>490</v>
      </c>
      <c r="G122" s="262" t="s">
        <v>143</v>
      </c>
      <c r="H122" s="263">
        <v>35</v>
      </c>
      <c r="I122" s="264"/>
      <c r="J122" s="265">
        <f>ROUND(I122*H122,0)</f>
        <v>0</v>
      </c>
      <c r="K122" s="266"/>
      <c r="L122" s="267"/>
      <c r="M122" s="268" t="s">
        <v>1</v>
      </c>
      <c r="N122" s="269" t="s">
        <v>42</v>
      </c>
      <c r="O122" s="90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0" t="s">
        <v>480</v>
      </c>
      <c r="AT122" s="230" t="s">
        <v>243</v>
      </c>
      <c r="AU122" s="230" t="s">
        <v>8</v>
      </c>
      <c r="AY122" s="16" t="s">
        <v>126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6" t="s">
        <v>8</v>
      </c>
      <c r="BK122" s="231">
        <f>ROUND(I122*H122,0)</f>
        <v>0</v>
      </c>
      <c r="BL122" s="16" t="s">
        <v>481</v>
      </c>
      <c r="BM122" s="230" t="s">
        <v>491</v>
      </c>
    </row>
    <row r="123" s="2" customFormat="1" ht="16.5" customHeight="1">
      <c r="A123" s="37"/>
      <c r="B123" s="38"/>
      <c r="C123" s="259" t="s">
        <v>145</v>
      </c>
      <c r="D123" s="259" t="s">
        <v>243</v>
      </c>
      <c r="E123" s="260" t="s">
        <v>492</v>
      </c>
      <c r="F123" s="261" t="s">
        <v>493</v>
      </c>
      <c r="G123" s="262" t="s">
        <v>143</v>
      </c>
      <c r="H123" s="263">
        <v>35</v>
      </c>
      <c r="I123" s="264"/>
      <c r="J123" s="265">
        <f>ROUND(I123*H123,0)</f>
        <v>0</v>
      </c>
      <c r="K123" s="266"/>
      <c r="L123" s="267"/>
      <c r="M123" s="268" t="s">
        <v>1</v>
      </c>
      <c r="N123" s="269" t="s">
        <v>42</v>
      </c>
      <c r="O123" s="90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480</v>
      </c>
      <c r="AT123" s="230" t="s">
        <v>243</v>
      </c>
      <c r="AU123" s="230" t="s">
        <v>8</v>
      </c>
      <c r="AY123" s="16" t="s">
        <v>126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</v>
      </c>
      <c r="BK123" s="231">
        <f>ROUND(I123*H123,0)</f>
        <v>0</v>
      </c>
      <c r="BL123" s="16" t="s">
        <v>481</v>
      </c>
      <c r="BM123" s="230" t="s">
        <v>494</v>
      </c>
    </row>
    <row r="124" s="2" customFormat="1" ht="16.5" customHeight="1">
      <c r="A124" s="37"/>
      <c r="B124" s="38"/>
      <c r="C124" s="259" t="s">
        <v>152</v>
      </c>
      <c r="D124" s="259" t="s">
        <v>243</v>
      </c>
      <c r="E124" s="260" t="s">
        <v>495</v>
      </c>
      <c r="F124" s="261" t="s">
        <v>496</v>
      </c>
      <c r="G124" s="262" t="s">
        <v>143</v>
      </c>
      <c r="H124" s="263">
        <v>70</v>
      </c>
      <c r="I124" s="264"/>
      <c r="J124" s="265">
        <f>ROUND(I124*H124,0)</f>
        <v>0</v>
      </c>
      <c r="K124" s="266"/>
      <c r="L124" s="267"/>
      <c r="M124" s="268" t="s">
        <v>1</v>
      </c>
      <c r="N124" s="269" t="s">
        <v>42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480</v>
      </c>
      <c r="AT124" s="230" t="s">
        <v>243</v>
      </c>
      <c r="AU124" s="230" t="s">
        <v>8</v>
      </c>
      <c r="AY124" s="16" t="s">
        <v>126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</v>
      </c>
      <c r="BK124" s="231">
        <f>ROUND(I124*H124,0)</f>
        <v>0</v>
      </c>
      <c r="BL124" s="16" t="s">
        <v>481</v>
      </c>
      <c r="BM124" s="230" t="s">
        <v>497</v>
      </c>
    </row>
    <row r="125" s="2" customFormat="1" ht="16.5" customHeight="1">
      <c r="A125" s="37"/>
      <c r="B125" s="38"/>
      <c r="C125" s="259" t="s">
        <v>156</v>
      </c>
      <c r="D125" s="259" t="s">
        <v>243</v>
      </c>
      <c r="E125" s="260" t="s">
        <v>498</v>
      </c>
      <c r="F125" s="261" t="s">
        <v>499</v>
      </c>
      <c r="G125" s="262" t="s">
        <v>143</v>
      </c>
      <c r="H125" s="263">
        <v>10</v>
      </c>
      <c r="I125" s="264"/>
      <c r="J125" s="265">
        <f>ROUND(I125*H125,0)</f>
        <v>0</v>
      </c>
      <c r="K125" s="266"/>
      <c r="L125" s="267"/>
      <c r="M125" s="268" t="s">
        <v>1</v>
      </c>
      <c r="N125" s="269" t="s">
        <v>42</v>
      </c>
      <c r="O125" s="90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480</v>
      </c>
      <c r="AT125" s="230" t="s">
        <v>243</v>
      </c>
      <c r="AU125" s="230" t="s">
        <v>8</v>
      </c>
      <c r="AY125" s="16" t="s">
        <v>126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</v>
      </c>
      <c r="BK125" s="231">
        <f>ROUND(I125*H125,0)</f>
        <v>0</v>
      </c>
      <c r="BL125" s="16" t="s">
        <v>481</v>
      </c>
      <c r="BM125" s="230" t="s">
        <v>500</v>
      </c>
    </row>
    <row r="126" s="2" customFormat="1" ht="16.5" customHeight="1">
      <c r="A126" s="37"/>
      <c r="B126" s="38"/>
      <c r="C126" s="259" t="s">
        <v>160</v>
      </c>
      <c r="D126" s="259" t="s">
        <v>243</v>
      </c>
      <c r="E126" s="260" t="s">
        <v>501</v>
      </c>
      <c r="F126" s="261" t="s">
        <v>502</v>
      </c>
      <c r="G126" s="262" t="s">
        <v>143</v>
      </c>
      <c r="H126" s="263">
        <v>4</v>
      </c>
      <c r="I126" s="264"/>
      <c r="J126" s="265">
        <f>ROUND(I126*H126,0)</f>
        <v>0</v>
      </c>
      <c r="K126" s="266"/>
      <c r="L126" s="267"/>
      <c r="M126" s="268" t="s">
        <v>1</v>
      </c>
      <c r="N126" s="269" t="s">
        <v>42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480</v>
      </c>
      <c r="AT126" s="230" t="s">
        <v>243</v>
      </c>
      <c r="AU126" s="230" t="s">
        <v>8</v>
      </c>
      <c r="AY126" s="16" t="s">
        <v>126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</v>
      </c>
      <c r="BK126" s="231">
        <f>ROUND(I126*H126,0)</f>
        <v>0</v>
      </c>
      <c r="BL126" s="16" t="s">
        <v>481</v>
      </c>
      <c r="BM126" s="230" t="s">
        <v>503</v>
      </c>
    </row>
    <row r="127" s="2" customFormat="1" ht="16.5" customHeight="1">
      <c r="A127" s="37"/>
      <c r="B127" s="38"/>
      <c r="C127" s="259" t="s">
        <v>164</v>
      </c>
      <c r="D127" s="259" t="s">
        <v>243</v>
      </c>
      <c r="E127" s="260" t="s">
        <v>504</v>
      </c>
      <c r="F127" s="261" t="s">
        <v>505</v>
      </c>
      <c r="G127" s="262" t="s">
        <v>306</v>
      </c>
      <c r="H127" s="263">
        <v>2</v>
      </c>
      <c r="I127" s="264"/>
      <c r="J127" s="265">
        <f>ROUND(I127*H127,0)</f>
        <v>0</v>
      </c>
      <c r="K127" s="266"/>
      <c r="L127" s="267"/>
      <c r="M127" s="268" t="s">
        <v>1</v>
      </c>
      <c r="N127" s="269" t="s">
        <v>42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480</v>
      </c>
      <c r="AT127" s="230" t="s">
        <v>243</v>
      </c>
      <c r="AU127" s="230" t="s">
        <v>8</v>
      </c>
      <c r="AY127" s="16" t="s">
        <v>126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</v>
      </c>
      <c r="BK127" s="231">
        <f>ROUND(I127*H127,0)</f>
        <v>0</v>
      </c>
      <c r="BL127" s="16" t="s">
        <v>481</v>
      </c>
      <c r="BM127" s="230" t="s">
        <v>506</v>
      </c>
    </row>
    <row r="128" s="2" customFormat="1" ht="16.5" customHeight="1">
      <c r="A128" s="37"/>
      <c r="B128" s="38"/>
      <c r="C128" s="218" t="s">
        <v>168</v>
      </c>
      <c r="D128" s="218" t="s">
        <v>128</v>
      </c>
      <c r="E128" s="219" t="s">
        <v>507</v>
      </c>
      <c r="F128" s="220" t="s">
        <v>508</v>
      </c>
      <c r="G128" s="221" t="s">
        <v>306</v>
      </c>
      <c r="H128" s="222">
        <v>2</v>
      </c>
      <c r="I128" s="223"/>
      <c r="J128" s="224">
        <f>ROUND(I128*H128,0)</f>
        <v>0</v>
      </c>
      <c r="K128" s="225"/>
      <c r="L128" s="43"/>
      <c r="M128" s="226" t="s">
        <v>1</v>
      </c>
      <c r="N128" s="227" t="s">
        <v>42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481</v>
      </c>
      <c r="AT128" s="230" t="s">
        <v>128</v>
      </c>
      <c r="AU128" s="230" t="s">
        <v>8</v>
      </c>
      <c r="AY128" s="16" t="s">
        <v>126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</v>
      </c>
      <c r="BK128" s="231">
        <f>ROUND(I128*H128,0)</f>
        <v>0</v>
      </c>
      <c r="BL128" s="16" t="s">
        <v>481</v>
      </c>
      <c r="BM128" s="230" t="s">
        <v>509</v>
      </c>
    </row>
    <row r="129" s="2" customFormat="1" ht="16.5" customHeight="1">
      <c r="A129" s="37"/>
      <c r="B129" s="38"/>
      <c r="C129" s="218" t="s">
        <v>173</v>
      </c>
      <c r="D129" s="218" t="s">
        <v>128</v>
      </c>
      <c r="E129" s="219" t="s">
        <v>510</v>
      </c>
      <c r="F129" s="220" t="s">
        <v>511</v>
      </c>
      <c r="G129" s="221" t="s">
        <v>344</v>
      </c>
      <c r="H129" s="222">
        <v>1</v>
      </c>
      <c r="I129" s="223"/>
      <c r="J129" s="224">
        <f>ROUND(I129*H129,0)</f>
        <v>0</v>
      </c>
      <c r="K129" s="225"/>
      <c r="L129" s="43"/>
      <c r="M129" s="226" t="s">
        <v>1</v>
      </c>
      <c r="N129" s="227" t="s">
        <v>42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481</v>
      </c>
      <c r="AT129" s="230" t="s">
        <v>128</v>
      </c>
      <c r="AU129" s="230" t="s">
        <v>8</v>
      </c>
      <c r="AY129" s="16" t="s">
        <v>126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</v>
      </c>
      <c r="BK129" s="231">
        <f>ROUND(I129*H129,0)</f>
        <v>0</v>
      </c>
      <c r="BL129" s="16" t="s">
        <v>481</v>
      </c>
      <c r="BM129" s="230" t="s">
        <v>512</v>
      </c>
    </row>
    <row r="130" s="2" customFormat="1" ht="16.5" customHeight="1">
      <c r="A130" s="37"/>
      <c r="B130" s="38"/>
      <c r="C130" s="218" t="s">
        <v>178</v>
      </c>
      <c r="D130" s="218" t="s">
        <v>128</v>
      </c>
      <c r="E130" s="219" t="s">
        <v>513</v>
      </c>
      <c r="F130" s="220" t="s">
        <v>514</v>
      </c>
      <c r="G130" s="221" t="s">
        <v>344</v>
      </c>
      <c r="H130" s="222">
        <v>1</v>
      </c>
      <c r="I130" s="223"/>
      <c r="J130" s="224">
        <f>ROUND(I130*H130,0)</f>
        <v>0</v>
      </c>
      <c r="K130" s="225"/>
      <c r="L130" s="43"/>
      <c r="M130" s="226" t="s">
        <v>1</v>
      </c>
      <c r="N130" s="227" t="s">
        <v>42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481</v>
      </c>
      <c r="AT130" s="230" t="s">
        <v>128</v>
      </c>
      <c r="AU130" s="230" t="s">
        <v>8</v>
      </c>
      <c r="AY130" s="16" t="s">
        <v>126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</v>
      </c>
      <c r="BK130" s="231">
        <f>ROUND(I130*H130,0)</f>
        <v>0</v>
      </c>
      <c r="BL130" s="16" t="s">
        <v>481</v>
      </c>
      <c r="BM130" s="230" t="s">
        <v>515</v>
      </c>
    </row>
    <row r="131" s="2" customFormat="1" ht="16.5" customHeight="1">
      <c r="A131" s="37"/>
      <c r="B131" s="38"/>
      <c r="C131" s="218" t="s">
        <v>186</v>
      </c>
      <c r="D131" s="218" t="s">
        <v>128</v>
      </c>
      <c r="E131" s="219" t="s">
        <v>516</v>
      </c>
      <c r="F131" s="220" t="s">
        <v>517</v>
      </c>
      <c r="G131" s="221" t="s">
        <v>344</v>
      </c>
      <c r="H131" s="222">
        <v>1</v>
      </c>
      <c r="I131" s="223"/>
      <c r="J131" s="224">
        <f>ROUND(I131*H131,0)</f>
        <v>0</v>
      </c>
      <c r="K131" s="225"/>
      <c r="L131" s="43"/>
      <c r="M131" s="226" t="s">
        <v>1</v>
      </c>
      <c r="N131" s="227" t="s">
        <v>42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481</v>
      </c>
      <c r="AT131" s="230" t="s">
        <v>128</v>
      </c>
      <c r="AU131" s="230" t="s">
        <v>8</v>
      </c>
      <c r="AY131" s="16" t="s">
        <v>126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</v>
      </c>
      <c r="BK131" s="231">
        <f>ROUND(I131*H131,0)</f>
        <v>0</v>
      </c>
      <c r="BL131" s="16" t="s">
        <v>481</v>
      </c>
      <c r="BM131" s="230" t="s">
        <v>518</v>
      </c>
    </row>
    <row r="132" s="2" customFormat="1" ht="16.5" customHeight="1">
      <c r="A132" s="37"/>
      <c r="B132" s="38"/>
      <c r="C132" s="218" t="s">
        <v>191</v>
      </c>
      <c r="D132" s="218" t="s">
        <v>128</v>
      </c>
      <c r="E132" s="219" t="s">
        <v>519</v>
      </c>
      <c r="F132" s="220" t="s">
        <v>520</v>
      </c>
      <c r="G132" s="221" t="s">
        <v>344</v>
      </c>
      <c r="H132" s="222">
        <v>1</v>
      </c>
      <c r="I132" s="223"/>
      <c r="J132" s="224">
        <f>ROUND(I132*H132,0)</f>
        <v>0</v>
      </c>
      <c r="K132" s="225"/>
      <c r="L132" s="43"/>
      <c r="M132" s="226" t="s">
        <v>1</v>
      </c>
      <c r="N132" s="227" t="s">
        <v>42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481</v>
      </c>
      <c r="AT132" s="230" t="s">
        <v>128</v>
      </c>
      <c r="AU132" s="230" t="s">
        <v>8</v>
      </c>
      <c r="AY132" s="16" t="s">
        <v>126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</v>
      </c>
      <c r="BK132" s="231">
        <f>ROUND(I132*H132,0)</f>
        <v>0</v>
      </c>
      <c r="BL132" s="16" t="s">
        <v>481</v>
      </c>
      <c r="BM132" s="230" t="s">
        <v>521</v>
      </c>
    </row>
    <row r="133" s="2" customFormat="1" ht="16.5" customHeight="1">
      <c r="A133" s="37"/>
      <c r="B133" s="38"/>
      <c r="C133" s="218" t="s">
        <v>9</v>
      </c>
      <c r="D133" s="218" t="s">
        <v>128</v>
      </c>
      <c r="E133" s="219" t="s">
        <v>522</v>
      </c>
      <c r="F133" s="220" t="s">
        <v>523</v>
      </c>
      <c r="G133" s="221" t="s">
        <v>344</v>
      </c>
      <c r="H133" s="222">
        <v>1</v>
      </c>
      <c r="I133" s="223"/>
      <c r="J133" s="224">
        <f>ROUND(I133*H133,0)</f>
        <v>0</v>
      </c>
      <c r="K133" s="225"/>
      <c r="L133" s="43"/>
      <c r="M133" s="270" t="s">
        <v>1</v>
      </c>
      <c r="N133" s="271" t="s">
        <v>42</v>
      </c>
      <c r="O133" s="272"/>
      <c r="P133" s="273">
        <f>O133*H133</f>
        <v>0</v>
      </c>
      <c r="Q133" s="273">
        <v>0</v>
      </c>
      <c r="R133" s="273">
        <f>Q133*H133</f>
        <v>0</v>
      </c>
      <c r="S133" s="273">
        <v>0</v>
      </c>
      <c r="T133" s="274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481</v>
      </c>
      <c r="AT133" s="230" t="s">
        <v>128</v>
      </c>
      <c r="AU133" s="230" t="s">
        <v>8</v>
      </c>
      <c r="AY133" s="16" t="s">
        <v>126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</v>
      </c>
      <c r="BK133" s="231">
        <f>ROUND(I133*H133,0)</f>
        <v>0</v>
      </c>
      <c r="BL133" s="16" t="s">
        <v>481</v>
      </c>
      <c r="BM133" s="230" t="s">
        <v>524</v>
      </c>
    </row>
    <row r="134" s="2" customFormat="1" ht="6.96" customHeight="1">
      <c r="A134" s="37"/>
      <c r="B134" s="65"/>
      <c r="C134" s="66"/>
      <c r="D134" s="66"/>
      <c r="E134" s="66"/>
      <c r="F134" s="66"/>
      <c r="G134" s="66"/>
      <c r="H134" s="66"/>
      <c r="I134" s="66"/>
      <c r="J134" s="66"/>
      <c r="K134" s="66"/>
      <c r="L134" s="43"/>
      <c r="M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</sheetData>
  <sheetProtection sheet="1" autoFilter="0" formatColumns="0" formatRows="0" objects="1" scenarios="1" spinCount="100000" saltValue="SSlrREuDxCnGo2YVEVfug+2M46j4tkv2rZDNsMZNRi5OrjCy8eFpeLLa5tNNxZKgdG4fTOb8Oc020u1z0yqhfg==" hashValue="KLiNixoUQYrgfcGvc7tp4KqkrIbWS2nc0cAWyRGZ36c+p7qUlt8U+TJmQaZGNusFRszQZ29zM904ooKHs21yCg==" algorithmName="SHA-512" password="CC35"/>
  <autoFilter ref="C116:K133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11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17</v>
      </c>
      <c r="L6" s="19"/>
    </row>
    <row r="7" s="1" customFormat="1" ht="16.5" customHeight="1">
      <c r="B7" s="19"/>
      <c r="E7" s="140" t="str">
        <f>'Rekapitulace stavby'!K6</f>
        <v>Napojení bezodtoké jímky na ČOV MŠ/ZŠ Pěčín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525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19</v>
      </c>
      <c r="E11" s="37"/>
      <c r="F11" s="142" t="s">
        <v>1</v>
      </c>
      <c r="G11" s="37"/>
      <c r="H11" s="37"/>
      <c r="I11" s="139" t="s">
        <v>20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21</v>
      </c>
      <c r="E12" s="37"/>
      <c r="F12" s="142" t="s">
        <v>22</v>
      </c>
      <c r="G12" s="37"/>
      <c r="H12" s="37"/>
      <c r="I12" s="139" t="s">
        <v>23</v>
      </c>
      <c r="J12" s="143" t="str">
        <f>'Rekapitulace stavby'!AN8</f>
        <v>9. 6. 2022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25</v>
      </c>
      <c r="E14" s="37"/>
      <c r="F14" s="37"/>
      <c r="G14" s="37"/>
      <c r="H14" s="37"/>
      <c r="I14" s="139" t="s">
        <v>26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28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29</v>
      </c>
      <c r="E17" s="37"/>
      <c r="F17" s="37"/>
      <c r="G17" s="37"/>
      <c r="H17" s="37"/>
      <c r="I17" s="139" t="s">
        <v>26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31</v>
      </c>
      <c r="E20" s="37"/>
      <c r="F20" s="37"/>
      <c r="G20" s="37"/>
      <c r="H20" s="37"/>
      <c r="I20" s="139" t="s">
        <v>26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28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26</v>
      </c>
      <c r="J23" s="142" t="s">
        <v>34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35</v>
      </c>
      <c r="F24" s="37"/>
      <c r="G24" s="37"/>
      <c r="H24" s="37"/>
      <c r="I24" s="139" t="s">
        <v>28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36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37</v>
      </c>
      <c r="E30" s="37"/>
      <c r="F30" s="37"/>
      <c r="G30" s="37"/>
      <c r="H30" s="37"/>
      <c r="I30" s="37"/>
      <c r="J30" s="150">
        <f>ROUND(J122, 0)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39</v>
      </c>
      <c r="G32" s="37"/>
      <c r="H32" s="37"/>
      <c r="I32" s="151" t="s">
        <v>38</v>
      </c>
      <c r="J32" s="151" t="s">
        <v>40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41</v>
      </c>
      <c r="E33" s="139" t="s">
        <v>42</v>
      </c>
      <c r="F33" s="153">
        <f>ROUND((SUM(BE122:BE142)),  0)</f>
        <v>0</v>
      </c>
      <c r="G33" s="37"/>
      <c r="H33" s="37"/>
      <c r="I33" s="154">
        <v>0.20999999999999999</v>
      </c>
      <c r="J33" s="153">
        <f>ROUND(((SUM(BE122:BE142))*I33),  0)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43</v>
      </c>
      <c r="F34" s="153">
        <f>ROUND((SUM(BF122:BF142)),  0)</f>
        <v>0</v>
      </c>
      <c r="G34" s="37"/>
      <c r="H34" s="37"/>
      <c r="I34" s="154">
        <v>0.14999999999999999</v>
      </c>
      <c r="J34" s="153">
        <f>ROUND(((SUM(BF122:BF142))*I34),  0)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44</v>
      </c>
      <c r="F35" s="153">
        <f>ROUND((SUM(BG122:BG142)),  0)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45</v>
      </c>
      <c r="F36" s="153">
        <f>ROUND((SUM(BH122:BH142)),  0)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46</v>
      </c>
      <c r="F37" s="153">
        <f>ROUND((SUM(BI122:BI142)),  0)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47</v>
      </c>
      <c r="E39" s="157"/>
      <c r="F39" s="157"/>
      <c r="G39" s="158" t="s">
        <v>48</v>
      </c>
      <c r="H39" s="159" t="s">
        <v>49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50</v>
      </c>
      <c r="E50" s="163"/>
      <c r="F50" s="163"/>
      <c r="G50" s="162" t="s">
        <v>51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52</v>
      </c>
      <c r="E61" s="165"/>
      <c r="F61" s="166" t="s">
        <v>53</v>
      </c>
      <c r="G61" s="164" t="s">
        <v>52</v>
      </c>
      <c r="H61" s="165"/>
      <c r="I61" s="165"/>
      <c r="J61" s="167" t="s">
        <v>53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54</v>
      </c>
      <c r="E65" s="168"/>
      <c r="F65" s="168"/>
      <c r="G65" s="162" t="s">
        <v>55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52</v>
      </c>
      <c r="E76" s="165"/>
      <c r="F76" s="166" t="s">
        <v>53</v>
      </c>
      <c r="G76" s="164" t="s">
        <v>52</v>
      </c>
      <c r="H76" s="165"/>
      <c r="I76" s="165"/>
      <c r="J76" s="167" t="s">
        <v>53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Napojení bezodtoké jímky na ČOV MŠ/ZŠ Pěčín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VRN - Vedlejší rozpočtové náklady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21</v>
      </c>
      <c r="D89" s="39"/>
      <c r="E89" s="39"/>
      <c r="F89" s="26" t="str">
        <f>F12</f>
        <v>Pěčín u Rychnova nad Kněžnou</v>
      </c>
      <c r="G89" s="39"/>
      <c r="H89" s="39"/>
      <c r="I89" s="31" t="s">
        <v>23</v>
      </c>
      <c r="J89" s="78" t="str">
        <f>IF(J12="","",J12)</f>
        <v>9. 6. 2022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25</v>
      </c>
      <c r="D91" s="39"/>
      <c r="E91" s="39"/>
      <c r="F91" s="26" t="str">
        <f>E15</f>
        <v xml:space="preserve"> </v>
      </c>
      <c r="G91" s="39"/>
      <c r="H91" s="39"/>
      <c r="I91" s="31" t="s">
        <v>31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AKVOPRO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525</v>
      </c>
      <c r="E97" s="181"/>
      <c r="F97" s="181"/>
      <c r="G97" s="181"/>
      <c r="H97" s="181"/>
      <c r="I97" s="181"/>
      <c r="J97" s="182">
        <f>J123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526</v>
      </c>
      <c r="E98" s="187"/>
      <c r="F98" s="187"/>
      <c r="G98" s="187"/>
      <c r="H98" s="187"/>
      <c r="I98" s="187"/>
      <c r="J98" s="188">
        <f>J124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527</v>
      </c>
      <c r="E99" s="187"/>
      <c r="F99" s="187"/>
      <c r="G99" s="187"/>
      <c r="H99" s="187"/>
      <c r="I99" s="187"/>
      <c r="J99" s="188">
        <f>J128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528</v>
      </c>
      <c r="E100" s="187"/>
      <c r="F100" s="187"/>
      <c r="G100" s="187"/>
      <c r="H100" s="187"/>
      <c r="I100" s="187"/>
      <c r="J100" s="188">
        <f>J134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529</v>
      </c>
      <c r="E101" s="187"/>
      <c r="F101" s="187"/>
      <c r="G101" s="187"/>
      <c r="H101" s="187"/>
      <c r="I101" s="187"/>
      <c r="J101" s="188">
        <f>J139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530</v>
      </c>
      <c r="E102" s="187"/>
      <c r="F102" s="187"/>
      <c r="G102" s="187"/>
      <c r="H102" s="187"/>
      <c r="I102" s="187"/>
      <c r="J102" s="188">
        <f>J141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112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17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73" t="str">
        <f>E7</f>
        <v>Napojení bezodtoké jímky na ČOV MŠ/ZŠ Pěčín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97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VRN - Vedlejší rozpočtové náklady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21</v>
      </c>
      <c r="D116" s="39"/>
      <c r="E116" s="39"/>
      <c r="F116" s="26" t="str">
        <f>F12</f>
        <v>Pěčín u Rychnova nad Kněžnou</v>
      </c>
      <c r="G116" s="39"/>
      <c r="H116" s="39"/>
      <c r="I116" s="31" t="s">
        <v>23</v>
      </c>
      <c r="J116" s="78" t="str">
        <f>IF(J12="","",J12)</f>
        <v>9. 6. 2022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25</v>
      </c>
      <c r="D118" s="39"/>
      <c r="E118" s="39"/>
      <c r="F118" s="26" t="str">
        <f>E15</f>
        <v xml:space="preserve"> </v>
      </c>
      <c r="G118" s="39"/>
      <c r="H118" s="39"/>
      <c r="I118" s="31" t="s">
        <v>31</v>
      </c>
      <c r="J118" s="35" t="str">
        <f>E21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29</v>
      </c>
      <c r="D119" s="39"/>
      <c r="E119" s="39"/>
      <c r="F119" s="26" t="str">
        <f>IF(E18="","",E18)</f>
        <v>Vyplň údaj</v>
      </c>
      <c r="G119" s="39"/>
      <c r="H119" s="39"/>
      <c r="I119" s="31" t="s">
        <v>33</v>
      </c>
      <c r="J119" s="35" t="str">
        <f>E24</f>
        <v>AKVOPRO s.r.o.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0"/>
      <c r="B121" s="191"/>
      <c r="C121" s="192" t="s">
        <v>113</v>
      </c>
      <c r="D121" s="193" t="s">
        <v>62</v>
      </c>
      <c r="E121" s="193" t="s">
        <v>58</v>
      </c>
      <c r="F121" s="193" t="s">
        <v>59</v>
      </c>
      <c r="G121" s="193" t="s">
        <v>114</v>
      </c>
      <c r="H121" s="193" t="s">
        <v>115</v>
      </c>
      <c r="I121" s="193" t="s">
        <v>116</v>
      </c>
      <c r="J121" s="194" t="s">
        <v>101</v>
      </c>
      <c r="K121" s="195" t="s">
        <v>117</v>
      </c>
      <c r="L121" s="196"/>
      <c r="M121" s="99" t="s">
        <v>1</v>
      </c>
      <c r="N121" s="100" t="s">
        <v>41</v>
      </c>
      <c r="O121" s="100" t="s">
        <v>118</v>
      </c>
      <c r="P121" s="100" t="s">
        <v>119</v>
      </c>
      <c r="Q121" s="100" t="s">
        <v>120</v>
      </c>
      <c r="R121" s="100" t="s">
        <v>121</v>
      </c>
      <c r="S121" s="100" t="s">
        <v>122</v>
      </c>
      <c r="T121" s="101" t="s">
        <v>123</v>
      </c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</row>
    <row r="122" s="2" customFormat="1" ht="22.8" customHeight="1">
      <c r="A122" s="37"/>
      <c r="B122" s="38"/>
      <c r="C122" s="106" t="s">
        <v>124</v>
      </c>
      <c r="D122" s="39"/>
      <c r="E122" s="39"/>
      <c r="F122" s="39"/>
      <c r="G122" s="39"/>
      <c r="H122" s="39"/>
      <c r="I122" s="39"/>
      <c r="J122" s="197">
        <f>BK122</f>
        <v>0</v>
      </c>
      <c r="K122" s="39"/>
      <c r="L122" s="43"/>
      <c r="M122" s="102"/>
      <c r="N122" s="198"/>
      <c r="O122" s="103"/>
      <c r="P122" s="199">
        <f>P123</f>
        <v>0</v>
      </c>
      <c r="Q122" s="103"/>
      <c r="R122" s="199">
        <f>R123</f>
        <v>0</v>
      </c>
      <c r="S122" s="103"/>
      <c r="T122" s="200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76</v>
      </c>
      <c r="AU122" s="16" t="s">
        <v>103</v>
      </c>
      <c r="BK122" s="201">
        <f>BK123</f>
        <v>0</v>
      </c>
    </row>
    <row r="123" s="12" customFormat="1" ht="25.92" customHeight="1">
      <c r="A123" s="12"/>
      <c r="B123" s="202"/>
      <c r="C123" s="203"/>
      <c r="D123" s="204" t="s">
        <v>76</v>
      </c>
      <c r="E123" s="205" t="s">
        <v>93</v>
      </c>
      <c r="F123" s="205" t="s">
        <v>94</v>
      </c>
      <c r="G123" s="203"/>
      <c r="H123" s="203"/>
      <c r="I123" s="206"/>
      <c r="J123" s="207">
        <f>BK123</f>
        <v>0</v>
      </c>
      <c r="K123" s="203"/>
      <c r="L123" s="208"/>
      <c r="M123" s="209"/>
      <c r="N123" s="210"/>
      <c r="O123" s="210"/>
      <c r="P123" s="211">
        <f>P124+P128+P134+P139+P141</f>
        <v>0</v>
      </c>
      <c r="Q123" s="210"/>
      <c r="R123" s="211">
        <f>R124+R128+R134+R139+R141</f>
        <v>0</v>
      </c>
      <c r="S123" s="210"/>
      <c r="T123" s="212">
        <f>T124+T128+T134+T139+T141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145</v>
      </c>
      <c r="AT123" s="214" t="s">
        <v>76</v>
      </c>
      <c r="AU123" s="214" t="s">
        <v>77</v>
      </c>
      <c r="AY123" s="213" t="s">
        <v>126</v>
      </c>
      <c r="BK123" s="215">
        <f>BK124+BK128+BK134+BK139+BK141</f>
        <v>0</v>
      </c>
    </row>
    <row r="124" s="12" customFormat="1" ht="22.8" customHeight="1">
      <c r="A124" s="12"/>
      <c r="B124" s="202"/>
      <c r="C124" s="203"/>
      <c r="D124" s="204" t="s">
        <v>76</v>
      </c>
      <c r="E124" s="216" t="s">
        <v>531</v>
      </c>
      <c r="F124" s="216" t="s">
        <v>532</v>
      </c>
      <c r="G124" s="203"/>
      <c r="H124" s="203"/>
      <c r="I124" s="206"/>
      <c r="J124" s="217">
        <f>BK124</f>
        <v>0</v>
      </c>
      <c r="K124" s="203"/>
      <c r="L124" s="208"/>
      <c r="M124" s="209"/>
      <c r="N124" s="210"/>
      <c r="O124" s="210"/>
      <c r="P124" s="211">
        <f>SUM(P125:P127)</f>
        <v>0</v>
      </c>
      <c r="Q124" s="210"/>
      <c r="R124" s="211">
        <f>SUM(R125:R127)</f>
        <v>0</v>
      </c>
      <c r="S124" s="210"/>
      <c r="T124" s="212">
        <f>SUM(T125:T127)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145</v>
      </c>
      <c r="AT124" s="214" t="s">
        <v>76</v>
      </c>
      <c r="AU124" s="214" t="s">
        <v>8</v>
      </c>
      <c r="AY124" s="213" t="s">
        <v>126</v>
      </c>
      <c r="BK124" s="215">
        <f>SUM(BK125:BK127)</f>
        <v>0</v>
      </c>
    </row>
    <row r="125" s="2" customFormat="1" ht="16.5" customHeight="1">
      <c r="A125" s="37"/>
      <c r="B125" s="38"/>
      <c r="C125" s="218" t="s">
        <v>8</v>
      </c>
      <c r="D125" s="218" t="s">
        <v>128</v>
      </c>
      <c r="E125" s="219" t="s">
        <v>533</v>
      </c>
      <c r="F125" s="220" t="s">
        <v>534</v>
      </c>
      <c r="G125" s="221" t="s">
        <v>465</v>
      </c>
      <c r="H125" s="222">
        <v>1</v>
      </c>
      <c r="I125" s="223"/>
      <c r="J125" s="224">
        <f>ROUND(I125*H125,0)</f>
        <v>0</v>
      </c>
      <c r="K125" s="225"/>
      <c r="L125" s="43"/>
      <c r="M125" s="226" t="s">
        <v>1</v>
      </c>
      <c r="N125" s="227" t="s">
        <v>42</v>
      </c>
      <c r="O125" s="90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535</v>
      </c>
      <c r="AT125" s="230" t="s">
        <v>128</v>
      </c>
      <c r="AU125" s="230" t="s">
        <v>86</v>
      </c>
      <c r="AY125" s="16" t="s">
        <v>126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</v>
      </c>
      <c r="BK125" s="231">
        <f>ROUND(I125*H125,0)</f>
        <v>0</v>
      </c>
      <c r="BL125" s="16" t="s">
        <v>535</v>
      </c>
      <c r="BM125" s="230" t="s">
        <v>536</v>
      </c>
    </row>
    <row r="126" s="2" customFormat="1" ht="16.5" customHeight="1">
      <c r="A126" s="37"/>
      <c r="B126" s="38"/>
      <c r="C126" s="218" t="s">
        <v>86</v>
      </c>
      <c r="D126" s="218" t="s">
        <v>128</v>
      </c>
      <c r="E126" s="219" t="s">
        <v>537</v>
      </c>
      <c r="F126" s="220" t="s">
        <v>538</v>
      </c>
      <c r="G126" s="221" t="s">
        <v>465</v>
      </c>
      <c r="H126" s="222">
        <v>1</v>
      </c>
      <c r="I126" s="223"/>
      <c r="J126" s="224">
        <f>ROUND(I126*H126,0)</f>
        <v>0</v>
      </c>
      <c r="K126" s="225"/>
      <c r="L126" s="43"/>
      <c r="M126" s="226" t="s">
        <v>1</v>
      </c>
      <c r="N126" s="227" t="s">
        <v>42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535</v>
      </c>
      <c r="AT126" s="230" t="s">
        <v>128</v>
      </c>
      <c r="AU126" s="230" t="s">
        <v>86</v>
      </c>
      <c r="AY126" s="16" t="s">
        <v>126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</v>
      </c>
      <c r="BK126" s="231">
        <f>ROUND(I126*H126,0)</f>
        <v>0</v>
      </c>
      <c r="BL126" s="16" t="s">
        <v>535</v>
      </c>
      <c r="BM126" s="230" t="s">
        <v>539</v>
      </c>
    </row>
    <row r="127" s="2" customFormat="1" ht="16.5" customHeight="1">
      <c r="A127" s="37"/>
      <c r="B127" s="38"/>
      <c r="C127" s="218" t="s">
        <v>137</v>
      </c>
      <c r="D127" s="218" t="s">
        <v>128</v>
      </c>
      <c r="E127" s="219" t="s">
        <v>540</v>
      </c>
      <c r="F127" s="220" t="s">
        <v>541</v>
      </c>
      <c r="G127" s="221" t="s">
        <v>344</v>
      </c>
      <c r="H127" s="222">
        <v>1</v>
      </c>
      <c r="I127" s="223"/>
      <c r="J127" s="224">
        <f>ROUND(I127*H127,0)</f>
        <v>0</v>
      </c>
      <c r="K127" s="225"/>
      <c r="L127" s="43"/>
      <c r="M127" s="226" t="s">
        <v>1</v>
      </c>
      <c r="N127" s="227" t="s">
        <v>42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535</v>
      </c>
      <c r="AT127" s="230" t="s">
        <v>128</v>
      </c>
      <c r="AU127" s="230" t="s">
        <v>86</v>
      </c>
      <c r="AY127" s="16" t="s">
        <v>126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</v>
      </c>
      <c r="BK127" s="231">
        <f>ROUND(I127*H127,0)</f>
        <v>0</v>
      </c>
      <c r="BL127" s="16" t="s">
        <v>535</v>
      </c>
      <c r="BM127" s="230" t="s">
        <v>542</v>
      </c>
    </row>
    <row r="128" s="12" customFormat="1" ht="22.8" customHeight="1">
      <c r="A128" s="12"/>
      <c r="B128" s="202"/>
      <c r="C128" s="203"/>
      <c r="D128" s="204" t="s">
        <v>76</v>
      </c>
      <c r="E128" s="216" t="s">
        <v>543</v>
      </c>
      <c r="F128" s="216" t="s">
        <v>544</v>
      </c>
      <c r="G128" s="203"/>
      <c r="H128" s="203"/>
      <c r="I128" s="206"/>
      <c r="J128" s="217">
        <f>BK128</f>
        <v>0</v>
      </c>
      <c r="K128" s="203"/>
      <c r="L128" s="208"/>
      <c r="M128" s="209"/>
      <c r="N128" s="210"/>
      <c r="O128" s="210"/>
      <c r="P128" s="211">
        <f>SUM(P129:P133)</f>
        <v>0</v>
      </c>
      <c r="Q128" s="210"/>
      <c r="R128" s="211">
        <f>SUM(R129:R133)</f>
        <v>0</v>
      </c>
      <c r="S128" s="210"/>
      <c r="T128" s="212">
        <f>SUM(T129:T133)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145</v>
      </c>
      <c r="AT128" s="214" t="s">
        <v>76</v>
      </c>
      <c r="AU128" s="214" t="s">
        <v>8</v>
      </c>
      <c r="AY128" s="213" t="s">
        <v>126</v>
      </c>
      <c r="BK128" s="215">
        <f>SUM(BK129:BK133)</f>
        <v>0</v>
      </c>
    </row>
    <row r="129" s="2" customFormat="1" ht="16.5" customHeight="1">
      <c r="A129" s="37"/>
      <c r="B129" s="38"/>
      <c r="C129" s="218" t="s">
        <v>132</v>
      </c>
      <c r="D129" s="218" t="s">
        <v>128</v>
      </c>
      <c r="E129" s="219" t="s">
        <v>545</v>
      </c>
      <c r="F129" s="220" t="s">
        <v>546</v>
      </c>
      <c r="G129" s="221" t="s">
        <v>465</v>
      </c>
      <c r="H129" s="222">
        <v>1</v>
      </c>
      <c r="I129" s="223"/>
      <c r="J129" s="224">
        <f>ROUND(I129*H129,0)</f>
        <v>0</v>
      </c>
      <c r="K129" s="225"/>
      <c r="L129" s="43"/>
      <c r="M129" s="226" t="s">
        <v>1</v>
      </c>
      <c r="N129" s="227" t="s">
        <v>42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535</v>
      </c>
      <c r="AT129" s="230" t="s">
        <v>128</v>
      </c>
      <c r="AU129" s="230" t="s">
        <v>86</v>
      </c>
      <c r="AY129" s="16" t="s">
        <v>126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</v>
      </c>
      <c r="BK129" s="231">
        <f>ROUND(I129*H129,0)</f>
        <v>0</v>
      </c>
      <c r="BL129" s="16" t="s">
        <v>535</v>
      </c>
      <c r="BM129" s="230" t="s">
        <v>547</v>
      </c>
    </row>
    <row r="130" s="2" customFormat="1" ht="16.5" customHeight="1">
      <c r="A130" s="37"/>
      <c r="B130" s="38"/>
      <c r="C130" s="218" t="s">
        <v>145</v>
      </c>
      <c r="D130" s="218" t="s">
        <v>128</v>
      </c>
      <c r="E130" s="219" t="s">
        <v>548</v>
      </c>
      <c r="F130" s="220" t="s">
        <v>549</v>
      </c>
      <c r="G130" s="221" t="s">
        <v>465</v>
      </c>
      <c r="H130" s="222">
        <v>1</v>
      </c>
      <c r="I130" s="223"/>
      <c r="J130" s="224">
        <f>ROUND(I130*H130,0)</f>
        <v>0</v>
      </c>
      <c r="K130" s="225"/>
      <c r="L130" s="43"/>
      <c r="M130" s="226" t="s">
        <v>1</v>
      </c>
      <c r="N130" s="227" t="s">
        <v>42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535</v>
      </c>
      <c r="AT130" s="230" t="s">
        <v>128</v>
      </c>
      <c r="AU130" s="230" t="s">
        <v>86</v>
      </c>
      <c r="AY130" s="16" t="s">
        <v>126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</v>
      </c>
      <c r="BK130" s="231">
        <f>ROUND(I130*H130,0)</f>
        <v>0</v>
      </c>
      <c r="BL130" s="16" t="s">
        <v>535</v>
      </c>
      <c r="BM130" s="230" t="s">
        <v>550</v>
      </c>
    </row>
    <row r="131" s="2" customFormat="1" ht="16.5" customHeight="1">
      <c r="A131" s="37"/>
      <c r="B131" s="38"/>
      <c r="C131" s="218" t="s">
        <v>152</v>
      </c>
      <c r="D131" s="218" t="s">
        <v>128</v>
      </c>
      <c r="E131" s="219" t="s">
        <v>551</v>
      </c>
      <c r="F131" s="220" t="s">
        <v>552</v>
      </c>
      <c r="G131" s="221" t="s">
        <v>344</v>
      </c>
      <c r="H131" s="222">
        <v>1</v>
      </c>
      <c r="I131" s="223"/>
      <c r="J131" s="224">
        <f>ROUND(I131*H131,0)</f>
        <v>0</v>
      </c>
      <c r="K131" s="225"/>
      <c r="L131" s="43"/>
      <c r="M131" s="226" t="s">
        <v>1</v>
      </c>
      <c r="N131" s="227" t="s">
        <v>42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535</v>
      </c>
      <c r="AT131" s="230" t="s">
        <v>128</v>
      </c>
      <c r="AU131" s="230" t="s">
        <v>86</v>
      </c>
      <c r="AY131" s="16" t="s">
        <v>126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</v>
      </c>
      <c r="BK131" s="231">
        <f>ROUND(I131*H131,0)</f>
        <v>0</v>
      </c>
      <c r="BL131" s="16" t="s">
        <v>535</v>
      </c>
      <c r="BM131" s="230" t="s">
        <v>553</v>
      </c>
    </row>
    <row r="132" s="2" customFormat="1" ht="16.5" customHeight="1">
      <c r="A132" s="37"/>
      <c r="B132" s="38"/>
      <c r="C132" s="218" t="s">
        <v>156</v>
      </c>
      <c r="D132" s="218" t="s">
        <v>128</v>
      </c>
      <c r="E132" s="219" t="s">
        <v>554</v>
      </c>
      <c r="F132" s="220" t="s">
        <v>555</v>
      </c>
      <c r="G132" s="221" t="s">
        <v>465</v>
      </c>
      <c r="H132" s="222">
        <v>1</v>
      </c>
      <c r="I132" s="223"/>
      <c r="J132" s="224">
        <f>ROUND(I132*H132,0)</f>
        <v>0</v>
      </c>
      <c r="K132" s="225"/>
      <c r="L132" s="43"/>
      <c r="M132" s="226" t="s">
        <v>1</v>
      </c>
      <c r="N132" s="227" t="s">
        <v>42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535</v>
      </c>
      <c r="AT132" s="230" t="s">
        <v>128</v>
      </c>
      <c r="AU132" s="230" t="s">
        <v>86</v>
      </c>
      <c r="AY132" s="16" t="s">
        <v>126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</v>
      </c>
      <c r="BK132" s="231">
        <f>ROUND(I132*H132,0)</f>
        <v>0</v>
      </c>
      <c r="BL132" s="16" t="s">
        <v>535</v>
      </c>
      <c r="BM132" s="230" t="s">
        <v>556</v>
      </c>
    </row>
    <row r="133" s="2" customFormat="1" ht="16.5" customHeight="1">
      <c r="A133" s="37"/>
      <c r="B133" s="38"/>
      <c r="C133" s="218" t="s">
        <v>160</v>
      </c>
      <c r="D133" s="218" t="s">
        <v>128</v>
      </c>
      <c r="E133" s="219" t="s">
        <v>557</v>
      </c>
      <c r="F133" s="220" t="s">
        <v>558</v>
      </c>
      <c r="G133" s="221" t="s">
        <v>465</v>
      </c>
      <c r="H133" s="222">
        <v>1</v>
      </c>
      <c r="I133" s="223"/>
      <c r="J133" s="224">
        <f>ROUND(I133*H133,0)</f>
        <v>0</v>
      </c>
      <c r="K133" s="225"/>
      <c r="L133" s="43"/>
      <c r="M133" s="226" t="s">
        <v>1</v>
      </c>
      <c r="N133" s="227" t="s">
        <v>42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535</v>
      </c>
      <c r="AT133" s="230" t="s">
        <v>128</v>
      </c>
      <c r="AU133" s="230" t="s">
        <v>86</v>
      </c>
      <c r="AY133" s="16" t="s">
        <v>126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</v>
      </c>
      <c r="BK133" s="231">
        <f>ROUND(I133*H133,0)</f>
        <v>0</v>
      </c>
      <c r="BL133" s="16" t="s">
        <v>535</v>
      </c>
      <c r="BM133" s="230" t="s">
        <v>559</v>
      </c>
    </row>
    <row r="134" s="12" customFormat="1" ht="22.8" customHeight="1">
      <c r="A134" s="12"/>
      <c r="B134" s="202"/>
      <c r="C134" s="203"/>
      <c r="D134" s="204" t="s">
        <v>76</v>
      </c>
      <c r="E134" s="216" t="s">
        <v>560</v>
      </c>
      <c r="F134" s="216" t="s">
        <v>561</v>
      </c>
      <c r="G134" s="203"/>
      <c r="H134" s="203"/>
      <c r="I134" s="206"/>
      <c r="J134" s="217">
        <f>BK134</f>
        <v>0</v>
      </c>
      <c r="K134" s="203"/>
      <c r="L134" s="208"/>
      <c r="M134" s="209"/>
      <c r="N134" s="210"/>
      <c r="O134" s="210"/>
      <c r="P134" s="211">
        <f>SUM(P135:P138)</f>
        <v>0</v>
      </c>
      <c r="Q134" s="210"/>
      <c r="R134" s="211">
        <f>SUM(R135:R138)</f>
        <v>0</v>
      </c>
      <c r="S134" s="210"/>
      <c r="T134" s="212">
        <f>SUM(T135:T138)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3" t="s">
        <v>145</v>
      </c>
      <c r="AT134" s="214" t="s">
        <v>76</v>
      </c>
      <c r="AU134" s="214" t="s">
        <v>8</v>
      </c>
      <c r="AY134" s="213" t="s">
        <v>126</v>
      </c>
      <c r="BK134" s="215">
        <f>SUM(BK135:BK138)</f>
        <v>0</v>
      </c>
    </row>
    <row r="135" s="2" customFormat="1" ht="16.5" customHeight="1">
      <c r="A135" s="37"/>
      <c r="B135" s="38"/>
      <c r="C135" s="218" t="s">
        <v>164</v>
      </c>
      <c r="D135" s="218" t="s">
        <v>128</v>
      </c>
      <c r="E135" s="219" t="s">
        <v>562</v>
      </c>
      <c r="F135" s="220" t="s">
        <v>563</v>
      </c>
      <c r="G135" s="221" t="s">
        <v>344</v>
      </c>
      <c r="H135" s="222">
        <v>1</v>
      </c>
      <c r="I135" s="223"/>
      <c r="J135" s="224">
        <f>ROUND(I135*H135,0)</f>
        <v>0</v>
      </c>
      <c r="K135" s="225"/>
      <c r="L135" s="43"/>
      <c r="M135" s="226" t="s">
        <v>1</v>
      </c>
      <c r="N135" s="227" t="s">
        <v>42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535</v>
      </c>
      <c r="AT135" s="230" t="s">
        <v>128</v>
      </c>
      <c r="AU135" s="230" t="s">
        <v>86</v>
      </c>
      <c r="AY135" s="16" t="s">
        <v>126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</v>
      </c>
      <c r="BK135" s="231">
        <f>ROUND(I135*H135,0)</f>
        <v>0</v>
      </c>
      <c r="BL135" s="16" t="s">
        <v>535</v>
      </c>
      <c r="BM135" s="230" t="s">
        <v>564</v>
      </c>
    </row>
    <row r="136" s="2" customFormat="1" ht="16.5" customHeight="1">
      <c r="A136" s="37"/>
      <c r="B136" s="38"/>
      <c r="C136" s="218" t="s">
        <v>168</v>
      </c>
      <c r="D136" s="218" t="s">
        <v>128</v>
      </c>
      <c r="E136" s="219" t="s">
        <v>565</v>
      </c>
      <c r="F136" s="220" t="s">
        <v>566</v>
      </c>
      <c r="G136" s="221" t="s">
        <v>344</v>
      </c>
      <c r="H136" s="222">
        <v>1</v>
      </c>
      <c r="I136" s="223"/>
      <c r="J136" s="224">
        <f>ROUND(I136*H136,0)</f>
        <v>0</v>
      </c>
      <c r="K136" s="225"/>
      <c r="L136" s="43"/>
      <c r="M136" s="226" t="s">
        <v>1</v>
      </c>
      <c r="N136" s="227" t="s">
        <v>42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535</v>
      </c>
      <c r="AT136" s="230" t="s">
        <v>128</v>
      </c>
      <c r="AU136" s="230" t="s">
        <v>86</v>
      </c>
      <c r="AY136" s="16" t="s">
        <v>126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</v>
      </c>
      <c r="BK136" s="231">
        <f>ROUND(I136*H136,0)</f>
        <v>0</v>
      </c>
      <c r="BL136" s="16" t="s">
        <v>535</v>
      </c>
      <c r="BM136" s="230" t="s">
        <v>567</v>
      </c>
    </row>
    <row r="137" s="2" customFormat="1" ht="16.5" customHeight="1">
      <c r="A137" s="37"/>
      <c r="B137" s="38"/>
      <c r="C137" s="218" t="s">
        <v>173</v>
      </c>
      <c r="D137" s="218" t="s">
        <v>128</v>
      </c>
      <c r="E137" s="219" t="s">
        <v>568</v>
      </c>
      <c r="F137" s="220" t="s">
        <v>569</v>
      </c>
      <c r="G137" s="221" t="s">
        <v>344</v>
      </c>
      <c r="H137" s="222">
        <v>1</v>
      </c>
      <c r="I137" s="223"/>
      <c r="J137" s="224">
        <f>ROUND(I137*H137,0)</f>
        <v>0</v>
      </c>
      <c r="K137" s="225"/>
      <c r="L137" s="43"/>
      <c r="M137" s="226" t="s">
        <v>1</v>
      </c>
      <c r="N137" s="227" t="s">
        <v>42</v>
      </c>
      <c r="O137" s="90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535</v>
      </c>
      <c r="AT137" s="230" t="s">
        <v>128</v>
      </c>
      <c r="AU137" s="230" t="s">
        <v>86</v>
      </c>
      <c r="AY137" s="16" t="s">
        <v>126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</v>
      </c>
      <c r="BK137" s="231">
        <f>ROUND(I137*H137,0)</f>
        <v>0</v>
      </c>
      <c r="BL137" s="16" t="s">
        <v>535</v>
      </c>
      <c r="BM137" s="230" t="s">
        <v>570</v>
      </c>
    </row>
    <row r="138" s="2" customFormat="1" ht="16.5" customHeight="1">
      <c r="A138" s="37"/>
      <c r="B138" s="38"/>
      <c r="C138" s="218" t="s">
        <v>178</v>
      </c>
      <c r="D138" s="218" t="s">
        <v>128</v>
      </c>
      <c r="E138" s="219" t="s">
        <v>571</v>
      </c>
      <c r="F138" s="220" t="s">
        <v>572</v>
      </c>
      <c r="G138" s="221" t="s">
        <v>465</v>
      </c>
      <c r="H138" s="222">
        <v>1</v>
      </c>
      <c r="I138" s="223"/>
      <c r="J138" s="224">
        <f>ROUND(I138*H138,0)</f>
        <v>0</v>
      </c>
      <c r="K138" s="225"/>
      <c r="L138" s="43"/>
      <c r="M138" s="226" t="s">
        <v>1</v>
      </c>
      <c r="N138" s="227" t="s">
        <v>42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535</v>
      </c>
      <c r="AT138" s="230" t="s">
        <v>128</v>
      </c>
      <c r="AU138" s="230" t="s">
        <v>86</v>
      </c>
      <c r="AY138" s="16" t="s">
        <v>126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</v>
      </c>
      <c r="BK138" s="231">
        <f>ROUND(I138*H138,0)</f>
        <v>0</v>
      </c>
      <c r="BL138" s="16" t="s">
        <v>535</v>
      </c>
      <c r="BM138" s="230" t="s">
        <v>573</v>
      </c>
    </row>
    <row r="139" s="12" customFormat="1" ht="22.8" customHeight="1">
      <c r="A139" s="12"/>
      <c r="B139" s="202"/>
      <c r="C139" s="203"/>
      <c r="D139" s="204" t="s">
        <v>76</v>
      </c>
      <c r="E139" s="216" t="s">
        <v>574</v>
      </c>
      <c r="F139" s="216" t="s">
        <v>575</v>
      </c>
      <c r="G139" s="203"/>
      <c r="H139" s="203"/>
      <c r="I139" s="206"/>
      <c r="J139" s="217">
        <f>BK139</f>
        <v>0</v>
      </c>
      <c r="K139" s="203"/>
      <c r="L139" s="208"/>
      <c r="M139" s="209"/>
      <c r="N139" s="210"/>
      <c r="O139" s="210"/>
      <c r="P139" s="211">
        <f>P140</f>
        <v>0</v>
      </c>
      <c r="Q139" s="210"/>
      <c r="R139" s="211">
        <f>R140</f>
        <v>0</v>
      </c>
      <c r="S139" s="210"/>
      <c r="T139" s="212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3" t="s">
        <v>145</v>
      </c>
      <c r="AT139" s="214" t="s">
        <v>76</v>
      </c>
      <c r="AU139" s="214" t="s">
        <v>8</v>
      </c>
      <c r="AY139" s="213" t="s">
        <v>126</v>
      </c>
      <c r="BK139" s="215">
        <f>BK140</f>
        <v>0</v>
      </c>
    </row>
    <row r="140" s="2" customFormat="1" ht="16.5" customHeight="1">
      <c r="A140" s="37"/>
      <c r="B140" s="38"/>
      <c r="C140" s="218" t="s">
        <v>186</v>
      </c>
      <c r="D140" s="218" t="s">
        <v>128</v>
      </c>
      <c r="E140" s="219" t="s">
        <v>576</v>
      </c>
      <c r="F140" s="220" t="s">
        <v>577</v>
      </c>
      <c r="G140" s="221" t="s">
        <v>344</v>
      </c>
      <c r="H140" s="222">
        <v>1</v>
      </c>
      <c r="I140" s="223"/>
      <c r="J140" s="224">
        <f>ROUND(I140*H140,0)</f>
        <v>0</v>
      </c>
      <c r="K140" s="225"/>
      <c r="L140" s="43"/>
      <c r="M140" s="226" t="s">
        <v>1</v>
      </c>
      <c r="N140" s="227" t="s">
        <v>42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535</v>
      </c>
      <c r="AT140" s="230" t="s">
        <v>128</v>
      </c>
      <c r="AU140" s="230" t="s">
        <v>86</v>
      </c>
      <c r="AY140" s="16" t="s">
        <v>126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</v>
      </c>
      <c r="BK140" s="231">
        <f>ROUND(I140*H140,0)</f>
        <v>0</v>
      </c>
      <c r="BL140" s="16" t="s">
        <v>535</v>
      </c>
      <c r="BM140" s="230" t="s">
        <v>578</v>
      </c>
    </row>
    <row r="141" s="12" customFormat="1" ht="22.8" customHeight="1">
      <c r="A141" s="12"/>
      <c r="B141" s="202"/>
      <c r="C141" s="203"/>
      <c r="D141" s="204" t="s">
        <v>76</v>
      </c>
      <c r="E141" s="216" t="s">
        <v>579</v>
      </c>
      <c r="F141" s="216" t="s">
        <v>580</v>
      </c>
      <c r="G141" s="203"/>
      <c r="H141" s="203"/>
      <c r="I141" s="206"/>
      <c r="J141" s="217">
        <f>BK141</f>
        <v>0</v>
      </c>
      <c r="K141" s="203"/>
      <c r="L141" s="208"/>
      <c r="M141" s="209"/>
      <c r="N141" s="210"/>
      <c r="O141" s="210"/>
      <c r="P141" s="211">
        <f>P142</f>
        <v>0</v>
      </c>
      <c r="Q141" s="210"/>
      <c r="R141" s="211">
        <f>R142</f>
        <v>0</v>
      </c>
      <c r="S141" s="210"/>
      <c r="T141" s="212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3" t="s">
        <v>145</v>
      </c>
      <c r="AT141" s="214" t="s">
        <v>76</v>
      </c>
      <c r="AU141" s="214" t="s">
        <v>8</v>
      </c>
      <c r="AY141" s="213" t="s">
        <v>126</v>
      </c>
      <c r="BK141" s="215">
        <f>BK142</f>
        <v>0</v>
      </c>
    </row>
    <row r="142" s="2" customFormat="1" ht="16.5" customHeight="1">
      <c r="A142" s="37"/>
      <c r="B142" s="38"/>
      <c r="C142" s="218" t="s">
        <v>191</v>
      </c>
      <c r="D142" s="218" t="s">
        <v>128</v>
      </c>
      <c r="E142" s="219" t="s">
        <v>581</v>
      </c>
      <c r="F142" s="220" t="s">
        <v>582</v>
      </c>
      <c r="G142" s="221" t="s">
        <v>344</v>
      </c>
      <c r="H142" s="222">
        <v>1</v>
      </c>
      <c r="I142" s="223"/>
      <c r="J142" s="224">
        <f>ROUND(I142*H142,0)</f>
        <v>0</v>
      </c>
      <c r="K142" s="225"/>
      <c r="L142" s="43"/>
      <c r="M142" s="270" t="s">
        <v>1</v>
      </c>
      <c r="N142" s="271" t="s">
        <v>42</v>
      </c>
      <c r="O142" s="272"/>
      <c r="P142" s="273">
        <f>O142*H142</f>
        <v>0</v>
      </c>
      <c r="Q142" s="273">
        <v>0</v>
      </c>
      <c r="R142" s="273">
        <f>Q142*H142</f>
        <v>0</v>
      </c>
      <c r="S142" s="273">
        <v>0</v>
      </c>
      <c r="T142" s="27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535</v>
      </c>
      <c r="AT142" s="230" t="s">
        <v>128</v>
      </c>
      <c r="AU142" s="230" t="s">
        <v>86</v>
      </c>
      <c r="AY142" s="16" t="s">
        <v>126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</v>
      </c>
      <c r="BK142" s="231">
        <f>ROUND(I142*H142,0)</f>
        <v>0</v>
      </c>
      <c r="BL142" s="16" t="s">
        <v>535</v>
      </c>
      <c r="BM142" s="230" t="s">
        <v>583</v>
      </c>
    </row>
    <row r="143" s="2" customFormat="1" ht="6.96" customHeight="1">
      <c r="A143" s="37"/>
      <c r="B143" s="65"/>
      <c r="C143" s="66"/>
      <c r="D143" s="66"/>
      <c r="E143" s="66"/>
      <c r="F143" s="66"/>
      <c r="G143" s="66"/>
      <c r="H143" s="66"/>
      <c r="I143" s="66"/>
      <c r="J143" s="66"/>
      <c r="K143" s="66"/>
      <c r="L143" s="43"/>
      <c r="M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</row>
  </sheetData>
  <sheetProtection sheet="1" autoFilter="0" formatColumns="0" formatRows="0" objects="1" scenarios="1" spinCount="100000" saltValue="7n9QkkMcc01x+DeuLmlHV+8ECZXMrEdEvaoiQjbb+sw6GAyuEoxCY91pKCcnCxoMqNsMoVnIFNfe8OsvN0klPA==" hashValue="U9SzNK2TlY+6F2hQRbSyeZP13Bwr7QLi0SubZJzZ8Tl4MmJ8mjk2V0aHDigCRC7p9v7wZGFCAIm0l0TVmgaCZg==" algorithmName="SHA-512" password="CC35"/>
  <autoFilter ref="C121:K14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Kroulík</dc:creator>
  <cp:lastModifiedBy>Jan Kroulík</cp:lastModifiedBy>
  <dcterms:created xsi:type="dcterms:W3CDTF">2022-06-27T09:27:51Z</dcterms:created>
  <dcterms:modified xsi:type="dcterms:W3CDTF">2022-06-27T09:27:56Z</dcterms:modified>
</cp:coreProperties>
</file>